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425" windowWidth="15330" windowHeight="4470" firstSheet="1" activeTab="3"/>
  </bookViews>
  <sheets>
    <sheet name="Guidance" sheetId="1" r:id="rId1"/>
    <sheet name="Year 1 Workplan" sheetId="2" r:id="rId2"/>
    <sheet name="5 Year Monitoring Targets" sheetId="3" r:id="rId3"/>
    <sheet name="Year 1 Activity Budget" sheetId="4" r:id="rId4"/>
  </sheets>
  <definedNames>
    <definedName name="_xlnm.Print_Area" localSheetId="3">'Year 1 Activity Budget'!$A$1:$K$31</definedName>
    <definedName name="_xlnm.Print_Area" localSheetId="1">'Year 1 Workplan'!$A$1:$Q$290</definedName>
    <definedName name="_xlnm.Print_Titles" localSheetId="2">'5 Year Monitoring Targets'!$2:$4</definedName>
    <definedName name="_xlnm.Print_Titles" localSheetId="3">'Year 1 Activity Budget'!$1:$3</definedName>
    <definedName name="_xlnm.Print_Titles" localSheetId="1">'Year 1 Workplan'!$1:$3</definedName>
  </definedNames>
  <calcPr fullCalcOnLoad="1"/>
</workbook>
</file>

<file path=xl/sharedStrings.xml><?xml version="1.0" encoding="utf-8"?>
<sst xmlns="http://schemas.openxmlformats.org/spreadsheetml/2006/main" count="1687" uniqueCount="939">
  <si>
    <t>Ensure that TTIB installs an adequate guarded barrier at the entrance of the concession</t>
  </si>
  <si>
    <t>Start exploration of still intact forest areas so as to identify areas of critical ecological or scenic importance</t>
  </si>
  <si>
    <t>Work with the different logging companies to ensure that all access roads are provided with a well guarded barrier</t>
  </si>
  <si>
    <t>Support ecoguard patrols to control elephant hunting and illegal hunting by hunters with vehicles</t>
  </si>
  <si>
    <t>Draft final version of the hunting MOU</t>
  </si>
  <si>
    <t>Consult with government on potential zoning and conservation options for this forest</t>
  </si>
  <si>
    <t xml:space="preserve">Work with the new logging company to make sure that there is a no hunting  policy in place and to make sure that access to the concession is well guarded. </t>
  </si>
  <si>
    <t>Put in place the mechanism -foreseen in the MOU- that ensures financial contribution to ecoguard patrols</t>
  </si>
  <si>
    <t xml:space="preserve">Support ecoguard patrols </t>
  </si>
  <si>
    <t>Organize survey in northern part of the FMU (near Cameroon Border) to assess the feasibility of creating a protected zone near the Dja river (in the FMU) that would buffer Nki NP in Cameroon</t>
  </si>
  <si>
    <t>Draft simple hunting regulation for the FMU</t>
  </si>
  <si>
    <t>Produce first draft of a zoning plan for the FMU (mentioning in particular a protected zone near the Dja)</t>
  </si>
  <si>
    <t>Training /Capacity building</t>
  </si>
  <si>
    <t>Mentor a team of 15 ecoguides and ecoguards through formal and on the job training</t>
  </si>
  <si>
    <t>Orbell</t>
  </si>
  <si>
    <t>Orbell, Effe Ntsame</t>
  </si>
  <si>
    <t>Chehoski</t>
  </si>
  <si>
    <t>White, Orbell, Swanborn</t>
  </si>
  <si>
    <t>Easton, Chao, Starkey, Tchemambela</t>
  </si>
  <si>
    <t>Orbell, Obiang</t>
  </si>
  <si>
    <t>White, Obiang</t>
  </si>
  <si>
    <t>LUP 10% designed</t>
  </si>
  <si>
    <t>Telfer</t>
  </si>
  <si>
    <t>Steil</t>
  </si>
  <si>
    <t>Steil, Orbell</t>
  </si>
  <si>
    <t>Steil, Gandini</t>
  </si>
  <si>
    <t>Telfer, Mabaza</t>
  </si>
  <si>
    <t>Obiang, Effa Ntsame</t>
  </si>
  <si>
    <t>Chehoski, Mabaza</t>
  </si>
  <si>
    <t>Initiate restoration ecology actions along newly constructed roads</t>
  </si>
  <si>
    <t>LUP convened and 10% designed</t>
  </si>
  <si>
    <t>Work with government and private sector stakeholders to introduce concept of a watershed management plan</t>
  </si>
  <si>
    <t>White, Obiang, Steil, Effa Ntsame</t>
  </si>
  <si>
    <t>White, Effa Ntsame, Obiang</t>
  </si>
  <si>
    <t>100$</t>
  </si>
  <si>
    <t>Organise consultative meetings between WWF, MINFOF, judiciary services and gendarmerie to coordinate law enforcement activities in Dja and interzone</t>
  </si>
  <si>
    <t xml:space="preserve">WWF </t>
  </si>
  <si>
    <t>Purchase cyber trackers and other scientific equipment for field work in Cameroon</t>
  </si>
  <si>
    <t>Train 11 Chefs des postes in surveillance and monitoring systems (Cameroon)</t>
  </si>
  <si>
    <t>Establish consultative platform between MINFOF Haut Nyong, gendarmerie and judiciary services</t>
  </si>
  <si>
    <t>Establish UTO Haut Nyong to coordinate conservation activities in Loomie and interzone</t>
  </si>
  <si>
    <t>10. Report of the UNDP/GEF launching workshop</t>
  </si>
  <si>
    <t>12. Proposal for UTO Haut Nyong</t>
  </si>
  <si>
    <t>WWF, WCS</t>
  </si>
  <si>
    <t>15% LUP design completed (hunting concession)</t>
  </si>
  <si>
    <t>25% LUP design completed (hunting concession)</t>
  </si>
  <si>
    <t>40% LUP design completed (hunting concession)</t>
  </si>
  <si>
    <t>USAID PERFORMANCE MONITORING</t>
  </si>
  <si>
    <t xml:space="preserve">ANNUAL WORKPLANNING </t>
  </si>
  <si>
    <t>USAID PERFORMANCE INDICATOR (Goals)</t>
  </si>
  <si>
    <t>Zone</t>
  </si>
  <si>
    <t>BASELINE</t>
  </si>
  <si>
    <t>5 Year Target</t>
  </si>
  <si>
    <t>Size (ha)</t>
  </si>
  <si>
    <t>BENCHMARK (BM)</t>
  </si>
  <si>
    <t>MOV</t>
  </si>
  <si>
    <t>Activity category</t>
  </si>
  <si>
    <t>Tasks</t>
  </si>
  <si>
    <t>RESPONSIBILITY</t>
  </si>
  <si>
    <t>TASK PROGRESS- PERCENTAGE to be COMPLETED (Percentages only)</t>
  </si>
  <si>
    <t>YEAR</t>
  </si>
  <si>
    <t>VALUE</t>
  </si>
  <si>
    <t>Annual Target FY07</t>
  </si>
  <si>
    <t>NGO</t>
  </si>
  <si>
    <t>PERSON</t>
  </si>
  <si>
    <t>FY06 Q1 Estimate</t>
  </si>
  <si>
    <t>FY06 Q2 Estimate</t>
  </si>
  <si>
    <t>FY06 Q3 Estimate</t>
  </si>
  <si>
    <t>FY06 Q4 Estimate</t>
  </si>
  <si>
    <t>Appropriate Indicators for Segment leaders and the USAID Target for FY07</t>
  </si>
  <si>
    <r>
      <t xml:space="preserve">ERZ 
</t>
    </r>
    <r>
      <rPr>
        <b/>
        <sz val="8"/>
        <color indexed="10"/>
        <rFont val="Arial"/>
        <family val="2"/>
      </rPr>
      <t>ZIC 38 Bouba Bek</t>
    </r>
    <r>
      <rPr>
        <b/>
        <sz val="8"/>
        <color indexed="53"/>
        <rFont val="Arial"/>
        <family val="2"/>
      </rPr>
      <t xml:space="preserve">
Safari hunting area </t>
    </r>
  </si>
  <si>
    <r>
      <t xml:space="preserve">ERZ FMU Mambili
</t>
    </r>
    <r>
      <rPr>
        <b/>
        <sz val="8"/>
        <color indexed="10"/>
        <rFont val="Arial"/>
        <family val="2"/>
      </rPr>
      <t>(wildlife management)</t>
    </r>
  </si>
  <si>
    <t>INDICATOR 2</t>
  </si>
  <si>
    <t>PAs/NP</t>
  </si>
  <si>
    <t xml:space="preserve">ERZ </t>
  </si>
  <si>
    <t xml:space="preserve">Hold two training exercise for local NGOs and community leaders in natural resources management techniques and strategies in TRIDOM Congo  </t>
  </si>
  <si>
    <t>Draft land use plan for TRIDOM and gathering input and support through meetings with stakeholders</t>
  </si>
  <si>
    <t>Elenda/Malonga</t>
  </si>
  <si>
    <t>Malonga/Elende/Loukondo</t>
  </si>
  <si>
    <t>Malonga/Itoua/Molebanda</t>
  </si>
  <si>
    <t>Proposed Ntokou-Pikounda Community Conservation Protected Area</t>
  </si>
  <si>
    <t>Support at least 2 pilot projects to promote alternative protein provision to reduce bushmeat trade pressure on wildlife populations in Ngombe concession in collaboration with local NGOs and IFO</t>
  </si>
  <si>
    <t>NGOMBE FMU wildlife management in timber concession</t>
  </si>
  <si>
    <t>Collaborate with the NGO 'Last Great Ape' to improve the efficiency of wildlife law enforcement in the TRIDOM (with an emphasis on ivory trafficking)</t>
  </si>
  <si>
    <t>Conduct radio program on Radio 6 (Makokou) to publicize the MOU and the intent of the LUP (at least 4 sesssions during year)</t>
  </si>
  <si>
    <t xml:space="preserve">Carry out bi-annual M&amp;E missions to evaluate implementation of management plans </t>
  </si>
  <si>
    <t>Carry out multiple resource inventories in two proposed community forests of Boumba Bek</t>
  </si>
  <si>
    <t>Carry out sex-disaggregated socio-economic surveys in surrounding 4 villages of community forests</t>
  </si>
  <si>
    <t>Produce program on Radio 9 (Oyem) to inform local men and women about the TTIB hunting MOU</t>
  </si>
  <si>
    <t>Identify data gaps and organize additional reconnaissance survey (in particular towards upper Kouyé sector) so as to understand the critical ecological and scenic areas</t>
  </si>
  <si>
    <t>Monitor human activities in the Djidji watershed and support ecoguard patrols to prevent illegal hunting in areas used by Ivindo's unique elephant population</t>
  </si>
  <si>
    <t>Organize one training session for 10 technicians of 5 logging concessions (Decolvenaere, Ingenerie Forestiere, CIBC, STBK and TTS) to upgrade knowledge and skills in good forest management practices</t>
  </si>
  <si>
    <t xml:space="preserve">Convene meeting with MINFOF to pressure safari hunting outfits to carry out wildlife inventories  </t>
  </si>
  <si>
    <t>Monitor elephant home ranges to identify home ranges and corridors between Boumba Bek &amp; Nk NPs &amp; surrounding use zones</t>
  </si>
  <si>
    <t>WWF/NCZ</t>
  </si>
  <si>
    <t>Consolidate existing biological and socio economic information on Ngoila-Mintom conservation concession</t>
  </si>
  <si>
    <t>Organize one meeting with all partners involved in zoning process of Ngoila-Mintom conservation concession</t>
  </si>
  <si>
    <t xml:space="preserve">3. Maps of wildlife distribution patterns  (elephant, gorilla, chimpanze, Bongo) within each of the logging concession. </t>
  </si>
  <si>
    <t>Organise annual meeting to evaluate partnership with four logging companies (CIBC, INGF, TTS  &amp; STBK) promoting good forest management practices</t>
  </si>
  <si>
    <t>Organise at least two technical consultative meetings with Decolvenaere company on ongoing FSC wood certification process</t>
  </si>
  <si>
    <t>4. Photos (each with caption and credit) of training for logging concession technicians and for  amenagistes</t>
  </si>
  <si>
    <t xml:space="preserve">Training/capacity building </t>
  </si>
  <si>
    <t>Monitor implementation of EIA recommendations by logging companies</t>
  </si>
  <si>
    <t xml:space="preserve">Carry out sensitization meetings targeting military and elites in Ngoila area on illegal hunting and logging </t>
  </si>
  <si>
    <t>Provide technical assistance to Decolvenaere and other committed logging companies to develop and implement communication plan to sensitize workers on poaching and bush meat issues</t>
  </si>
  <si>
    <t>Produce factsheets from consultative forum of forest technicians of logging companies to facilitate knowledge sharing</t>
  </si>
  <si>
    <t>Update maps for Ngoila-Mintom area illustrating boundaries and other surrounding use zones including PAs</t>
  </si>
  <si>
    <t>Develop joint work plans with MINFOF &amp; MINEP  for subsequent follow up phase’s delimitation and approval processes for zoning of Ngoila-Mintom area</t>
  </si>
  <si>
    <t>Organize joint field missions with MINFOF, MINEP and population for boundaries verification of Ngoila-Mintom zoning in the field</t>
  </si>
  <si>
    <t>Provide technical assistance to Decolvenaere and other committed logging companies for the establishment and running of management unit</t>
  </si>
  <si>
    <t xml:space="preserve">Except for the inter zone, all logging concessions have been defined and LUP developed by concessionaires. There is regular monitoring by MINFOF and technical partners of exploitation activities in attributed concessions to ensure there are no illegal logging activities and the 'cahier de charge' is respected. </t>
  </si>
  <si>
    <t>Organise village meetings to identify potential hunting zones</t>
  </si>
  <si>
    <t>Convene meeting with MINFOF Haut Nyong to discuss results of multi resource inventories and other relevant management data</t>
  </si>
  <si>
    <t xml:space="preserve"> Prepare &amp; submit gazettement dossier of CBRNM zones</t>
  </si>
  <si>
    <t>Mabaza</t>
  </si>
  <si>
    <t>Madzou</t>
  </si>
  <si>
    <t>Owono, Mabaza</t>
  </si>
  <si>
    <t>Owono</t>
  </si>
  <si>
    <t>Swanson</t>
  </si>
  <si>
    <t>Organise bi-annual coordination meetings between WWF, MINFOF, MINEP and ECOFAC Dja project</t>
  </si>
  <si>
    <t>Logging not yet started but attriduted to Mambili Wood. No management plan and no baseline surveys conducted.</t>
  </si>
  <si>
    <t>207,805 ha.</t>
  </si>
  <si>
    <t>LUP convened and 20% designed</t>
  </si>
  <si>
    <t xml:space="preserve">1.  Survey report that includes outline for proposed protected sector as a buffer zone for OKNP. </t>
  </si>
  <si>
    <t>Organize biological and human activity survey of Mambili FMU to assess the feasibility and needs for wildlife management program development.</t>
  </si>
  <si>
    <t>2. Minutes of meeting with Mambili Wood regarding wildlife management issues.</t>
  </si>
  <si>
    <t>Djoni, Malonga</t>
  </si>
  <si>
    <t>Draft simple hunting regulation for the Mambili FMU and propose it to the company and Government authorities</t>
  </si>
  <si>
    <t xml:space="preserve"> Malonga, Djoni</t>
  </si>
  <si>
    <t>Produce first draft of a wildlife management zoning plan for the FMU (mentioning in particular a protected zone near the OKNP)</t>
  </si>
  <si>
    <t>Support ecoguard patrols to limit elephant poaching, particularly in and around the OKNP</t>
  </si>
  <si>
    <t>ERZ FMU Mambili (Wildlie management)</t>
  </si>
  <si>
    <t xml:space="preserve">LAND USE PLANNING PROCESS CONVENED AND LAND USE DESIGN PHASE 20% COMPLETED </t>
  </si>
  <si>
    <t>ERZ Boumba Bek / Nki peripheral logging zones, Cameroon</t>
  </si>
  <si>
    <t>Bracke</t>
  </si>
  <si>
    <t>Owono, Mabaza, Ndong Obiang, Mouckagni</t>
  </si>
  <si>
    <t>Ndong Obiang, Mouckagni, Mabaza, Owono</t>
  </si>
  <si>
    <t>Ndong Obiang, Mouckagni</t>
  </si>
  <si>
    <t>Mabaza, Ndong Obiang</t>
  </si>
  <si>
    <t>Edou, Mabaza</t>
  </si>
  <si>
    <t>Ndong Obiang</t>
  </si>
  <si>
    <t>Mouckagni</t>
  </si>
  <si>
    <t>Mabaza, Ndong obiang</t>
  </si>
  <si>
    <t>Madzou, Djoni</t>
  </si>
  <si>
    <t>Djoni</t>
  </si>
  <si>
    <t>Djoni, Madzou</t>
  </si>
  <si>
    <t>Monitor activities of forestry companies in and close to the NP limits</t>
  </si>
  <si>
    <t xml:space="preserve">LAND USE PLANNING PROCESS CONVENED (Responsibility of ECOFAC and GOC) and 10% of LAND USE DESIGN PHASE COMPLETE                         1. WCS-Government agreement adopted 2.Ecoguard patrols supported in E sector of OKNP  3. Wildlife health program underway with emphasis on detecting and monitoring Ebola virus established. 4. Ecoguard patrols supported in northwestern sector of the park. 5. Some basic infrastructure being supported to bridge gap towards ECOFAC IV. </t>
  </si>
  <si>
    <t>6. Report on support to OKNP to bridge gap with ECOFAC IV</t>
  </si>
  <si>
    <t>Malonga,/ Djoni</t>
  </si>
  <si>
    <t xml:space="preserve">Rations, transport and basic equipment provided to support operations of a team of ecoguards in the northwest sector of the park and support to other ecoguard teams (south) provided as possible and opportune. </t>
  </si>
  <si>
    <t>Critical support provided to OKNP to bridge gap towards ECOFAC IV</t>
  </si>
  <si>
    <t>Community hunting/   NTFP zones (Ngombe)</t>
  </si>
  <si>
    <t>No formal zoning limits.  No baseline data available. Pending agreement with the GOC for implementation of baseline data collection and planning activities</t>
  </si>
  <si>
    <t>Mve Mebia</t>
  </si>
  <si>
    <t>Identify data gaps and collect missing information so as to complete the land use plan (including on the proposed limits of the protected Minkebe Mengame corridor)</t>
  </si>
  <si>
    <t xml:space="preserve">Finished strategy document  </t>
  </si>
  <si>
    <t>CBNRM Makokou Ovan Kouma-meyong</t>
  </si>
  <si>
    <t>2. Wildlife and socio economic/gender  study reports</t>
  </si>
  <si>
    <t>1.Draft MOU with GEOVIC mining company</t>
  </si>
  <si>
    <t xml:space="preserve"> Consolidate existing biological, socio economic, and gender-based  data for UFA 10-015 &amp; 10-020)</t>
  </si>
  <si>
    <t>890 000 ha of forest located in the Ngoïla Mintom forest have been frozen by the Government and are 'in principle' reserved for conservation activities. The Government is seeking a conservation investor willing to pay a yearly rent for these FMA. The yearly rent might be of the order  of $2/ha .year; The area needs to be zoned in particular with relation to hunting (community hunting zones, integral protection zones, safari hunting?)</t>
  </si>
  <si>
    <t xml:space="preserve">LU plan convened and 50% designed. </t>
  </si>
  <si>
    <t xml:space="preserve">Finished strategy document with notation to indicate that XX% of design completed. For this tranche that will include: </t>
  </si>
  <si>
    <t>Organize 6 preliminary meetings in total with men and women of all 19 villages in collaboration with technical partners and local actors to discuss boundary &amp; landuse issues in Ngoila-Mintom area.</t>
  </si>
  <si>
    <t xml:space="preserve"> Negotiate boundaries with both men and women of different ethnic groups who live in the target areas.</t>
  </si>
  <si>
    <t xml:space="preserve">Organise traning and working sessions with local NGOs involved in community development and conservation programs in Ngoyla-Loomie region </t>
  </si>
  <si>
    <t xml:space="preserve">Develop joint action plan with Forest Peoples Alliance to address the concerns of Baka men and women when selecting and implementing activities </t>
  </si>
  <si>
    <t xml:space="preserve">Produce fact sheets on community projects and improved livelihood initiatives for local dissemination </t>
  </si>
  <si>
    <t>Analyzesocio-economic and gender data collected, present results and management orientations</t>
  </si>
  <si>
    <t>3. Wildlife and socio economic/gender  study reports</t>
  </si>
  <si>
    <t>Organize 12 consultative meetings for men and women of  6 villages for sensitization purposes and to designate 2 community forests areas in south of Nki and Boumba Bek</t>
  </si>
  <si>
    <t>Organize two technical meeting with village leaders and other interested men and women of each of the 4 community forests for management plan processes</t>
  </si>
  <si>
    <t xml:space="preserve">Organize one training session on basic inventory &amp; monitoring techniques, &amp; legal procedures for 12 local resource including both men and women from newly acquired community forests </t>
  </si>
  <si>
    <t>Gather information and data relevant for developing policies on access rights and benefits for both women and men to improve community forest management practices</t>
  </si>
  <si>
    <t>Provide technical assistance to establish functioingl and equitable management committees for 2 proposed community forests</t>
  </si>
  <si>
    <t xml:space="preserve">Analyse wildlife inventory data collected for CHZs No. 10, 13, 15 &amp; 16 to determine wildlife population status </t>
  </si>
  <si>
    <t xml:space="preserve">Convene 6 consultative meetings with women and men in a total of 18 participating villages for local adoption of LUP of CHZs </t>
  </si>
  <si>
    <t xml:space="preserve">Convene three pre-validation meetings of management plans with men and women of 18 villages. </t>
  </si>
  <si>
    <t>Organize one technical meeting with men and women of  the 2 CBNRM groups for the development of their  LUP</t>
  </si>
  <si>
    <t xml:space="preserve">Carry out one training session for 10 local resource men and women from 2 CBRNM groups in simple monitoring  techniques of wildlife </t>
  </si>
  <si>
    <t>Organise 6 sensitization meetings with men and women from 18 villages on community based management of hunting zones</t>
  </si>
  <si>
    <t>Provide technical assistance to 2 CBNRM groups in planning and implementation of micro projects</t>
  </si>
  <si>
    <t xml:space="preserve">LUP's have been developed for two pilot zones (8&amp;9), pending approval of government while 6 additional CHZs are operational without management plans. The management committees are operational in all 8 CHZs and already implementing micro projects from revenues generated from trophy hunting </t>
  </si>
  <si>
    <t>Validated LU plans by local communities $ government</t>
  </si>
  <si>
    <t xml:space="preserve">Organize one training session for 8 CBNRM officers including both men and women in management techniques to monitor &amp; implement management plan </t>
  </si>
  <si>
    <t>Collect sex-disaggregated socio-economic data sets that measure conservation impacts on livelihood, resource access and decision-making to improve lu plan quality in Boumba-Bek and  Nki NPs</t>
  </si>
  <si>
    <t xml:space="preserve">Analyse data collected on access rights of Baka men and women inside NPs and produce associated use zone maps </t>
  </si>
  <si>
    <t xml:space="preserve">3. Wildlife and socio economic/gender study reports </t>
  </si>
  <si>
    <t>Convene village consultative meetings with local men and women to integrate the views and interests of all stakeholders (e.g. villagers, logging and sport companies, administration…) for validation of LUP for the 2 NPs</t>
  </si>
  <si>
    <t>Negotiate  access zones and rights in NPs with Baka men and women</t>
  </si>
  <si>
    <t>Organize exchange programs for 11 Chefs des postes to refine surveillance techniques and coordination of anti-poaching operations</t>
  </si>
  <si>
    <t>Defoe</t>
  </si>
  <si>
    <t>Nzooh</t>
  </si>
  <si>
    <t>Defoe/Nzooh</t>
  </si>
  <si>
    <t>Bene Bene/Vincent/serge</t>
  </si>
  <si>
    <t>Bene Bene/Vincent/serge/Nzooh</t>
  </si>
  <si>
    <t>Bene Bene</t>
  </si>
  <si>
    <t>Ngiado/Nzooh</t>
  </si>
  <si>
    <t>Ngiado</t>
  </si>
  <si>
    <t>Ngiado/Defoe</t>
  </si>
  <si>
    <t>Ngiado/Nzooh/Defoe</t>
  </si>
  <si>
    <t>De Wachter</t>
  </si>
  <si>
    <t>Carr, De Wachter</t>
  </si>
  <si>
    <t>De Wachter, Carr</t>
  </si>
  <si>
    <t>Carr, De Wachter, Mabaza, White, Orbell</t>
  </si>
  <si>
    <t>Carr, De Wachter, Martin, Madzou</t>
  </si>
  <si>
    <t>Carr, De Wachter, White, Blake, Malonga</t>
  </si>
  <si>
    <t>Djoni,  Elkan, Malonga, De Wachter</t>
  </si>
  <si>
    <t>De Wachter, Owono, Mabaza</t>
  </si>
  <si>
    <t>De Wachter, Nigel</t>
  </si>
  <si>
    <t>De Wachter, owono, Mve Mebia,  Mabaza</t>
  </si>
  <si>
    <t>De Wachter, Malonga, Elkan</t>
  </si>
  <si>
    <t>Carr, De Wachter , White, Blake, Martin, Usongo, Madzou</t>
  </si>
  <si>
    <t>Carr, De Wachter, Martin, Usongo, Madzou</t>
  </si>
  <si>
    <t>Usongo</t>
  </si>
  <si>
    <t>De Wachter, Martin, Usongo, Madzou, Nigel, Malonga, Elkan</t>
  </si>
  <si>
    <t>Usongo, Martin</t>
  </si>
  <si>
    <t>De Wachter, Usongo, Madzou</t>
  </si>
  <si>
    <t>Ndong Obiang, Djoni, Nlegue, Usongo</t>
  </si>
  <si>
    <t>Usongo, Martin, Owono, Madzou, De Wachter, Malonga</t>
  </si>
  <si>
    <t>Malonga, Elkan,  De Wachter, Madzou Usongo, Martin</t>
  </si>
  <si>
    <t>Defoe/Tchamba</t>
  </si>
  <si>
    <t>Tchamba/Usongo</t>
  </si>
  <si>
    <t>Organise consultative meetings with key stakeholders, including women and men, who are operating within interzone to discuss coordinated management of the interzone Cameroon segment</t>
  </si>
  <si>
    <t>Bene Bene, Defoe</t>
  </si>
  <si>
    <t>Usongo / Nzooh</t>
  </si>
  <si>
    <t xml:space="preserve"> LU plan 100% completed, endorsed  and 100% under implementation </t>
  </si>
  <si>
    <t>Usongo, Nzooh, Ngwet</t>
  </si>
  <si>
    <t>LU plan design 100% completed, LUP adopted  and LU Plan 100% under implementation</t>
  </si>
  <si>
    <t xml:space="preserve">Consult men and women stakeholders from different ethnic groups and communities as well as other resource users on the proposed content of the management plan through meetings in 3 concerned sectors (Minvoul, Mvadhi, Konossoville). </t>
  </si>
  <si>
    <t>LUP design completed and LU plan  75% under implementation</t>
  </si>
  <si>
    <t>Pilot logging road ecological restoration project with Rougier logging company.</t>
  </si>
  <si>
    <t>LAND USE PLANNING PROCESS COMPLETED (Responsibility of ECOFAC and GOC) and 50% of LAND USE PLAN under Implementation    1.  Wildlife health program underway with emphasis on detecting and monitoring Ebola virus established.  4. Wildlife law enforcement systems in place with LEM monitoring tools securing eastern and northwestern border of OKNP.</t>
  </si>
  <si>
    <t>100% of LUP design phase complete and 50% under implementation</t>
  </si>
  <si>
    <t xml:space="preserve">Draft final version of the LUP together with the Ministry in charge of Forests and the users of the Oua. </t>
  </si>
  <si>
    <t>Draft zoning plan together with the Minkebe Park Conservator, the concerned communities of Mayibouth and Mvadhi, the mining ministry and the ministry in charge of forests</t>
  </si>
  <si>
    <t>Land use plan designed,  adopted and 100% under implementation</t>
  </si>
  <si>
    <t>Effa Ntsame, Mabaza, Bracke</t>
  </si>
  <si>
    <t>LUP Convened, 25% LUP design completed and 10% under implementation (community forest)</t>
  </si>
  <si>
    <t>75% LUP design completed and 50% under implementation</t>
  </si>
  <si>
    <t>Draft land use plan for TRIDOM together with the Ministry in charge of Forests and Wildlife and based on the output from surveys and stakeholder consultation</t>
  </si>
  <si>
    <t>Train Rougier  workers families (men and women) in hunting regulations</t>
  </si>
  <si>
    <t>LUP designed, adopted and 100% under implementation</t>
  </si>
  <si>
    <t>LUP designed, adopted and 50% under implementation</t>
  </si>
  <si>
    <t>LAND USE MANAGEMENT PLAN  (wildlife management) ADOPTED and 75% under implementation</t>
  </si>
  <si>
    <t>75% LUP design completed &amp; 50% under implementation</t>
  </si>
  <si>
    <r>
      <t xml:space="preserve">ERZ </t>
    </r>
    <r>
      <rPr>
        <b/>
        <sz val="8"/>
        <color indexed="10"/>
        <rFont val="Arial"/>
        <family val="2"/>
      </rPr>
      <t>ZIC 38 Boumba Bek</t>
    </r>
    <r>
      <rPr>
        <b/>
        <sz val="8"/>
        <color indexed="53"/>
        <rFont val="Arial"/>
        <family val="2"/>
      </rPr>
      <t xml:space="preserve"> Safari hunting area </t>
    </r>
  </si>
  <si>
    <t>50% LUP design completed and 5% under implementation</t>
  </si>
  <si>
    <t>50% LUP completed and 25% under implementation</t>
  </si>
  <si>
    <t>Convene meetings with GEOVIC to discuss draft MOU on anti-poaching operations and bush meat trade in Messok-Lomie area</t>
  </si>
  <si>
    <t>Usongo, Tchamba, De Wachter, Carr</t>
  </si>
  <si>
    <t>De Wachter, Carr, White</t>
  </si>
  <si>
    <t>White, De Wachter</t>
  </si>
  <si>
    <t>?</t>
  </si>
  <si>
    <t>Participate in the UNDP/GEF TRIDOM launching workshop and collaborate with this project to develop a TRIDOM wide monitoring system</t>
  </si>
  <si>
    <t>Organize TRIDOM monitoring committee to assess output from the Planning and Execution committee (land use planning options  / monitoring scheme / draft circulation agreement)</t>
  </si>
  <si>
    <t>TRIDOM LS</t>
  </si>
  <si>
    <t>LU plan 50% designed</t>
  </si>
  <si>
    <t>LU plan 90% designed</t>
  </si>
  <si>
    <t>LU plan 70% designed</t>
  </si>
  <si>
    <t>LUP 20% designed</t>
  </si>
  <si>
    <t xml:space="preserve">Produce two radio programs on radio Mku on land use planning of hunting zones and corridors along Mku-Ovan-Koumameyong road so as to reach local communities and citizens of the provincial capital and to raise awarenness about the proposed regulation. </t>
  </si>
  <si>
    <t>Mabaza, Telfer</t>
  </si>
  <si>
    <t>LAND USE PLANNING PROCESS CONVENED and DESIGN PHASE 15% COMPLETED 1. Community based assessments and traditional use surveys underway; 2. Awareness raising activities with local communities initiated</t>
  </si>
  <si>
    <t>Elende/Nganga</t>
  </si>
  <si>
    <t>Elende/Loukondo</t>
  </si>
  <si>
    <t>Malonga/Molebanda/Nganga</t>
  </si>
  <si>
    <t>Ikeba/ Molebanda/ Cameron</t>
  </si>
  <si>
    <t>Malonga/Matoumona/Manfula</t>
  </si>
  <si>
    <t>Ikeba</t>
  </si>
  <si>
    <t xml:space="preserve">Malonga </t>
  </si>
  <si>
    <t>Ikeba/ Molebanda</t>
  </si>
  <si>
    <t>Outline proposal for pilot programs and community zoning for NRM wildlife management in Ngombe concession</t>
  </si>
  <si>
    <t>Elende/ Loukondo/ Ekonzo</t>
  </si>
  <si>
    <t>LAND USE DESIGN PHASE 100% COMPLETED AND LAND USE PLAN ADOPTED</t>
  </si>
  <si>
    <t>Strategy document  with notation to indicate that 15% of design  completed. For this tranche that will include:</t>
  </si>
  <si>
    <t>CBNRM:4 pilot hunting areas (Developing LUP in Boumba &amp; southeast Nki for zones No. 10, 11,12, 13, 15 &amp; 16)</t>
  </si>
  <si>
    <t>CBNRM Community forestry zone Cameroon</t>
  </si>
  <si>
    <t>No zone defined. No baseline data. Zone initially identified during MegaTransect</t>
  </si>
  <si>
    <t>LAND USE DESIGN PHASE 100% COMPLETED; Legal status of community reserve defined and management planning process underway</t>
  </si>
  <si>
    <t>PROPOSAL FOR COMMUNITY RESERVE COMPLETED; 1. baseline ecological and socio-economic data available; 2. land use planning process not yet convened</t>
  </si>
  <si>
    <t>1. Proposal for the creation of Ntokou-Pikounda protected area</t>
  </si>
  <si>
    <t>Conduct botanical surveys to evaluate ecosystem richness in a proposed protected area in Ntokou forest.</t>
  </si>
  <si>
    <t>Malonga/ Moutsambote</t>
  </si>
  <si>
    <t xml:space="preserve">2. Botanical survey report of Ntokou-Pikounda </t>
  </si>
  <si>
    <t>Elende/ Pemba/ Nganga</t>
  </si>
  <si>
    <t>Implement ecological/human activity reconnaissance survey in zone to the south of the Ngombe concession as part of proposed Ntokou-Pikounda community conservation area process</t>
  </si>
  <si>
    <t>Malonga/ Nganga</t>
  </si>
  <si>
    <t>4. Ecological survey report/maps</t>
  </si>
  <si>
    <t xml:space="preserve">Produce a proposal for the creation of a protected area in Ntokou-Pikounda forest. </t>
  </si>
  <si>
    <t>Malonga/Nganga</t>
  </si>
  <si>
    <t>Proposed Ntokou-Pikounda Community Conser-vation Protected Area</t>
  </si>
  <si>
    <t>Draft Management plan exists; biological and socioeconomic reports describing Ngombe FMU exist</t>
  </si>
  <si>
    <t xml:space="preserve"> 1.  LUP STRATEGY DOCUMENT noting 50% design phase complete                            </t>
  </si>
  <si>
    <t>Develop GIS land cover and land-use map for landscape segment</t>
  </si>
  <si>
    <t>2. Draft hunting zoning plan for Ngombe UFA</t>
  </si>
  <si>
    <t>3. Wildlife survey progress report</t>
  </si>
  <si>
    <t>Evaluate hunting through bushmeat studies conducted in Ouesso and Ngombe forestry camp in collaboration with DDEF/S and APETDS in order to plan wildlife management regulations.</t>
  </si>
  <si>
    <t>4. Bushmeat study progress report</t>
  </si>
  <si>
    <t>Undertake surveys throughout Ngombe FMU to assess large mammal and human activity abundance through surveys of Ngombe concession and areas to the south, as baselines for Ebola virus impact studies and management planning</t>
  </si>
  <si>
    <t>Malonga/ Nganga/ Stokes/ Cameron</t>
  </si>
  <si>
    <t>5. Conservation education DVD</t>
  </si>
  <si>
    <t>Stakeholder meetings/Workshops</t>
  </si>
  <si>
    <t>Hold six monthly planning meetings with IFO management to coordinate and develop wildlife management regulations in Ngombe FMU</t>
  </si>
  <si>
    <t>Malonga</t>
  </si>
  <si>
    <t>6. Photos of project infrastructure</t>
  </si>
  <si>
    <t>Produce and broadcast conservation spots with Canal Ouesso and radio Benie; TV programs and journal articles to educate, promote conservation ethic and motivate local, regional, and national leadership support and consensus in the development of LUP and wildlife management plan</t>
  </si>
  <si>
    <t>APETDS/WCS</t>
  </si>
  <si>
    <t>Ikeba/Molebanda</t>
  </si>
  <si>
    <t xml:space="preserve">7. Draft regulations for bushmeat circulation on roads </t>
  </si>
  <si>
    <t>INCEF/APETDS/WCS</t>
  </si>
  <si>
    <t>Matounona/Ikeba/Molebanda</t>
  </si>
  <si>
    <t>8. Alternative activity workplan for Ngombe concession</t>
  </si>
  <si>
    <t>9. Minutes of coordination and planning meetings with IFO</t>
  </si>
  <si>
    <t>Ensure functioning of project base in Ouesso through purchase and maintenance of equipment and buildings</t>
  </si>
  <si>
    <t>Malonga/ Prevost</t>
  </si>
  <si>
    <t>Ensure sound administration and management of project by trained personnel</t>
  </si>
  <si>
    <t>Malonga/Zoniaba/Ndonga</t>
  </si>
  <si>
    <t>Provide technical and scientific support to develop biodiversity, wildlife management, and socioeconomic aspects and promote integration in the management plan of IFO</t>
  </si>
  <si>
    <t>Consultant</t>
  </si>
  <si>
    <t xml:space="preserve">Promote regulations controlling circulation and activities along national road 2 in concord with local authorities </t>
  </si>
  <si>
    <t>Itoua</t>
  </si>
  <si>
    <t xml:space="preserve">Ensure appropriate controls for commercial traffic of bushmeat along national road 2 and Souanke axes between OKNP and Ouesso in collaboration with OKNP ecoguard surveillance and DDEF/S staff </t>
  </si>
  <si>
    <t>LUP 60% designed and 20% under implementation</t>
  </si>
  <si>
    <t>LUP 90% designed and 40% under implementation</t>
  </si>
  <si>
    <t>LUP designed and being  under implementation</t>
  </si>
  <si>
    <t>LUP 80% designed and 30% under implementation</t>
  </si>
  <si>
    <t>LUP 80% designed and40% under implementation</t>
  </si>
  <si>
    <t>LUP designed, adopted and 50% being  under implementation</t>
  </si>
  <si>
    <t>LUP 50% designed and 10% under implementation</t>
  </si>
  <si>
    <t>LUP 70% designed and 20% under implementation</t>
  </si>
  <si>
    <t>LUP 90% designed and 30% under implementation</t>
  </si>
  <si>
    <t>LUP 30% designed and 10% under implementation</t>
  </si>
  <si>
    <t>LUP 50% designed and 20% under implementation</t>
  </si>
  <si>
    <t>LUP 80% designed and 20% under implementation</t>
  </si>
  <si>
    <t xml:space="preserve"> LAND USE DESIGN PHASE 40% COMPLETED AND LUP 20% under implementation</t>
  </si>
  <si>
    <t>LAND USE DESIGN PHASE 75% COMPLETED AND LUP 50% under implementation</t>
  </si>
  <si>
    <t>LAND USE PLANNING PROCESS CONVENED AND LAND USE DESIGN PHASE 100% COMPLETED AND SUBMITTED TO GOVERNMENT AND LUP 60% under implementation</t>
  </si>
  <si>
    <t>LAND USE PLANNING PROCESS CONVENED; 100% LAND USE DESIGN PHASE COMPLETE, PLAN SUBMITTED TO GOVERNMENT FOR ADOPTION and 10% LUP under implementation  (Wildlife management and conservation)                1.  Wildlife management plan elaborated 2. Biological and socio-economic surveys completed.                                       3. Signed agreement between IFO-GOC-WCS on wildlife management</t>
  </si>
  <si>
    <t>LAND MANAGEMENT PLAN ADOPTED BY THE GOVERNMENT AND 40% under implementation</t>
  </si>
  <si>
    <t xml:space="preserve">LAND MANAGEMENT PLAN  60% under implementation </t>
  </si>
  <si>
    <t xml:space="preserve">LAND MANAGEMENT PLAN 75% under implementation </t>
  </si>
  <si>
    <t>LU  Plan designed and being under implementation.</t>
  </si>
  <si>
    <t>10% LUP design completed and &gt;5% under implementation</t>
  </si>
  <si>
    <t>15% LUP design completed and 5% under implementation</t>
  </si>
  <si>
    <t>25% LUP design completed and 10% under implementation</t>
  </si>
  <si>
    <t>40% LUP design completed and 20% under implementation</t>
  </si>
  <si>
    <t>LU Plan  20% designed and 15% under implementation</t>
  </si>
  <si>
    <t xml:space="preserve"> LUP 40% designed and 15% under implementation</t>
  </si>
  <si>
    <t xml:space="preserve"> LUP 50% designed and 15% under implementation</t>
  </si>
  <si>
    <t xml:space="preserve">LUP 75% designed and 40% being under implementation. </t>
  </si>
  <si>
    <t xml:space="preserve">INDICATOR 1:  Number of landscapes and other focal areas covered by integrated land use plans
USAID TARGET: 
FY07: convening of land use planning process in at least 12 out of 12 Landscapes
FY11: All macrozones established and at least two-thirds of these zones’ recognized by the relevant legal authority in each Landscape.  Landscape land use plans designed and under implementation in all landscapes, segments and focal areas for at least one year.
</t>
  </si>
  <si>
    <t>LU plan design 50% complete and 20 % under implementation</t>
  </si>
  <si>
    <t>LU plan design 70% complete and 30 % under implementation</t>
  </si>
  <si>
    <t>LU plan design 90% complete and 40% under implementation</t>
  </si>
  <si>
    <t>LU plan design 100% complete and 50 % under implementation</t>
  </si>
  <si>
    <t xml:space="preserve">INDICATOR 2:  Number of different use-zones (e.g., parks &amp; PAs; CBNRM areas; forestry concessions; plantations) within landscapes with sustainable management plans
USAID TARGET:
FY07: Program total of 34.7 M ha engaged in land management planning, with at least 3 zones convened per landscape in at least two zone types.
FY11: Management plans have been adopted and are being under implementation for more than half of the use zones in each landscape, approximately 37.5 M ha </t>
  </si>
  <si>
    <t xml:space="preserve">LUP convened, LU plan design 65 % completed and 20% under implementation. </t>
  </si>
  <si>
    <t xml:space="preserve">LUP design 
65 % completed and 25% under implementation. </t>
  </si>
  <si>
    <t xml:space="preserve">LU plan design 90 % completed and 55% under implementation. </t>
  </si>
  <si>
    <t xml:space="preserve">LU plan design 100 % completed and adopted and 70% under implementation. </t>
  </si>
  <si>
    <t>LU plan 65 % completed and 15% under implementation</t>
  </si>
  <si>
    <t>LU plan convened,  65 % completed and 20% under implementation</t>
  </si>
  <si>
    <t>LU plan 30% completed and 25% under implementation</t>
  </si>
  <si>
    <t>LU plan 50% completed and 35% under implementation</t>
  </si>
  <si>
    <t>LU plan 80% completed and 45% under implementation</t>
  </si>
  <si>
    <t>LU plan 100% completed and 60% under implementation</t>
  </si>
  <si>
    <t xml:space="preserve">LAND USE PLAN  COMPLETED (Responsibility of ECOFAC and GOC) and 40% of LAND USE PLAN under implementation  </t>
  </si>
  <si>
    <t xml:space="preserve">LUP convened, 50% of LUP design phase complete and 10% under implementation
</t>
  </si>
  <si>
    <t>70% of LUP design phase complete and 25% under implementation</t>
  </si>
  <si>
    <t>80% of LUP design phase complete and 30% under implementation</t>
  </si>
  <si>
    <t>90% of LUP design phase complete and 40% under implementation</t>
  </si>
  <si>
    <t>Land use plan designed, adopted and being  under implementation</t>
  </si>
  <si>
    <t>Land use plan  being  under implementation</t>
  </si>
  <si>
    <t xml:space="preserve">LU plan designed, adopted and being under implementation for  four years. </t>
  </si>
  <si>
    <t>LU plan convened, 60 % designed and 25% under implementation</t>
  </si>
  <si>
    <t>LU Plan 85% designed and 25% under implementation</t>
  </si>
  <si>
    <t>LU Plan 95% designed and 30% under implementation</t>
  </si>
  <si>
    <t>LU Plan 100% designed and 40% under implementation</t>
  </si>
  <si>
    <t xml:space="preserve">LU Plan designed and being under implementation </t>
  </si>
  <si>
    <t>LU plan convened, LUP 60% designed and 15% under implementation</t>
  </si>
  <si>
    <t xml:space="preserve"> LUP 80% designed and 20% under implementation</t>
  </si>
  <si>
    <t>LUP 100% designed and 40% under implementation</t>
  </si>
  <si>
    <t xml:space="preserve">Land use plan designed and being under implementation. </t>
  </si>
  <si>
    <t>LU planning convened, LUP 50% designed and 25% under implementation</t>
  </si>
  <si>
    <t>LUP 75% designed and 50% under implementation</t>
  </si>
  <si>
    <t>LUP 100% designed and 75% under implementation</t>
  </si>
  <si>
    <t>LUP 100% designed, adopted and 80% under implementation</t>
  </si>
  <si>
    <t>LUP 15% designed and 5% under implementation</t>
  </si>
  <si>
    <t>65% of LUP development complete and 15% under implementation in 4 CHZs</t>
  </si>
  <si>
    <t>75% of LUP development complete and 25% under implementation in 4 CHZs</t>
  </si>
  <si>
    <t>80% of LUP development complete and 40% under implementation in 4 CHZs</t>
  </si>
  <si>
    <t xml:space="preserve">40%  of LUP under implementation </t>
  </si>
  <si>
    <t xml:space="preserve">60% of LUP  under implementation </t>
  </si>
  <si>
    <t xml:space="preserve">80% of LUP under implementation </t>
  </si>
  <si>
    <t>LUP convened, 30% designed and 20% under implementation</t>
  </si>
  <si>
    <t>LUP  50% designed and 25% under implementation</t>
  </si>
  <si>
    <t>LUP  70% designed and 35% under implementation</t>
  </si>
  <si>
    <t>LUP  100% designed and 40% under implementation</t>
  </si>
  <si>
    <t>LU plan designed and being under implementation</t>
  </si>
  <si>
    <t>LU plan convened, 30% designed and 25 % under implementation</t>
  </si>
  <si>
    <t xml:space="preserve">LUP 100% designed and adopted by gov't and communities, and 25% implemented
</t>
  </si>
  <si>
    <t>LUP 35% under implementation</t>
  </si>
  <si>
    <t xml:space="preserve">LAND USE DESIGN PHASE COMPLETE, MANAGEMENT PLAN ADOPTED AND 100% under implementation (Wildlife management and conservation)             1.  Wildlife management plan adopted  2. Ecological and socio-economic monitoring program plan drafted                 3. Biological and socio-economic surveys completed and inserted into management plan development </t>
  </si>
  <si>
    <t xml:space="preserve">1. Revised land management plan including Legal document recognizing concession areas,  with notations to indicate the 50% under implementation, </t>
  </si>
  <si>
    <t xml:space="preserve">10% LUP design completed and &gt;5% under implementation 
</t>
  </si>
  <si>
    <t xml:space="preserve">LAND USE PLANNING PROCESS CONVENED and 25% LU PLAN DESIGN PHASE COMPLETE and 10% under implementation.   Cameroon, Congo and Gabon have signed an agreement that proposes governance institutions for TRIDOM and  recognizes it as a landscape composed of 9 protected areas connected through a multiple use interzone that still needs to be partially zoned. During May 2006 a  TRIDOM meeting held in Libreville provides land use planning &amp; governance recommendations, including the recommendation to define urgently the status of the last unzoned areas in TRIDOM. </t>
  </si>
  <si>
    <t xml:space="preserve">LU Planning process convened. LU Plan design 50% completed and 15% under implementation. </t>
  </si>
  <si>
    <t xml:space="preserve">LU plan covened, design 65 % completed and 20% under implementation. </t>
  </si>
  <si>
    <t xml:space="preserve">LU planning process convened and 50% LU plan design completed and 15% under implementation. </t>
  </si>
  <si>
    <t>LUP design 100% completed, adopted  and LU plan being  100% under implementation</t>
  </si>
  <si>
    <t xml:space="preserve">LUP convened, 50% design phase complete and 10% under implementation
</t>
  </si>
  <si>
    <t>LU planning process convened, plan designed and 75% under implementation</t>
  </si>
  <si>
    <t>LU Plan convened, 50% of LU plan design completed and 25% under implementation</t>
  </si>
  <si>
    <t xml:space="preserve">Land use plan 50%designed,  and 20% under implementation. </t>
  </si>
  <si>
    <t>LUP 100% designed and adopted by gov't and communities, and 25% under implementation</t>
  </si>
  <si>
    <t xml:space="preserve"> 5. Technical document highlighting revenues and community projects under implementation</t>
  </si>
  <si>
    <t>LUP 100% under implementation</t>
  </si>
  <si>
    <t xml:space="preserve">INDICATOR 2:  Number of different use-zones (e.g., parks &amp; PAs; CBNRM areas; forestry concessions; plantations) within landscapes with sustainable management plans
USAID TARGET:
FY07: Program total of 34.7 M ha engaged in land management planning, with at least 3 zones convened per landscape in at least two zone types.
FY11: Management plans have been adopted and are under implementation for more than half of the use zones in each landscape, approximately 37.5 M ha </t>
  </si>
  <si>
    <t xml:space="preserve">LU plan adopted and under implementation for four years. </t>
  </si>
  <si>
    <t xml:space="preserve">LU Plan designed and under implementation </t>
  </si>
  <si>
    <t xml:space="preserve">Land use plan designed and under implementation. </t>
  </si>
  <si>
    <t>LU plan designed and under implementation</t>
  </si>
  <si>
    <t>LUP designed, adopted and under implementation</t>
  </si>
  <si>
    <t>LUP designed  and under implementation</t>
  </si>
  <si>
    <t>LU  Plan designed and under implementation.</t>
  </si>
  <si>
    <t xml:space="preserve">LUP 75% designed and 40% under implementation. </t>
  </si>
  <si>
    <t xml:space="preserve">LUP convened, 50% of LUP development complete and 5% under implementation in 4 CHZs </t>
  </si>
  <si>
    <t>100% of LUP design completed and adopted and 50% under implementation</t>
  </si>
  <si>
    <t>LUP 100% designed,  adoptedand 100% under implementation</t>
  </si>
  <si>
    <t xml:space="preserve">
LU plan 100% completed, endorsed  and 100% under implementation </t>
  </si>
  <si>
    <t xml:space="preserve"> LU plan 100% under  implementation</t>
  </si>
  <si>
    <t>LU plan 85 % completed and 20% under implementation</t>
  </si>
  <si>
    <t>LU plan 95 % completed and 20% under implementation</t>
  </si>
  <si>
    <t>LU Plan 100% completed, adopted  and  100% under implementation</t>
  </si>
  <si>
    <t>LUP design completed and LU plan 75% under implementation</t>
  </si>
  <si>
    <t xml:space="preserve"> 30% of LAND USE PLAN DESIGN PHASE COMPLETE </t>
  </si>
  <si>
    <t xml:space="preserve"> 40% of LAND USE PLAN DESIGN PHASE COMPLETE </t>
  </si>
  <si>
    <t>LAND USE PLAN COMPLETED (Responsibility of ECOFAC and GOC) and 50% of LAND USE PLAN UNDER IMPLEMENTATION      1.  Wildlife health program underway with emphasis on detecting and monitoring Ebola virus established.  4. Wildlife law enforcement systems in place with LEM monitoring tools securing eastern and northwestern border of OKNP.</t>
  </si>
  <si>
    <t xml:space="preserve">LUP designed,  adopted and 100% under implementation. </t>
  </si>
  <si>
    <t>LUP 50%designed,  and 20% under implementation.</t>
  </si>
  <si>
    <t xml:space="preserve">25% LUP design completed and 10% under implementation (community forest) </t>
  </si>
  <si>
    <t>40% LUP design completed and 10% under implementation (community forest)</t>
  </si>
  <si>
    <t>50% LUP design completed and 30% under implementation (community forest)</t>
  </si>
  <si>
    <t>60% LUP design completed and 40% under implementation (community forest)</t>
  </si>
  <si>
    <t>75% LUP design completed and 50% under implementation (community forest)</t>
  </si>
  <si>
    <t>LUP 50 % under implementation</t>
  </si>
  <si>
    <t>LUP 70% under implementation</t>
  </si>
  <si>
    <t>LUP 90% under implementation</t>
  </si>
  <si>
    <t>LUP 70% designed and 40%under implementation</t>
  </si>
  <si>
    <t>LAND MANAGEMENT PLAN  ADOPTED and 75% UNDER IMPLEMENTATION</t>
  </si>
  <si>
    <t xml:space="preserve">LAND USE DESIGN PHASE COMPLETE, MANAGEMENT PLAN ADOPTED AND 100% UNDER IMPLEMENTATION (Wildlife management and conservation)            
 1.  Wildlife management plan adopted  2. Ecological and socio-economic monitoring program plan drafted                 3. Biological and socio-economic surveys completed and inserted into management plan development </t>
  </si>
  <si>
    <t>50% LUP design completed and 5% under implementation (hunting concession)</t>
  </si>
  <si>
    <t xml:space="preserve">Identify criteria and village to test the setting up of a community forest </t>
  </si>
  <si>
    <t>Organize meeting with community men and women involvement to draft hunting regulation at the level of the Minkebe Forest Block (32,000 km²) by extending the experience/regulation of the Okano valley and the TTIB concession</t>
  </si>
  <si>
    <t>Consult local community men and women on village hunting zoning and related regulation so as to prepare draft hunting regulation at the scale of the Minkebe Forest Block</t>
  </si>
  <si>
    <t>13. Training report (forestry officers , Cameroon) including lists of participants by name and sex</t>
  </si>
  <si>
    <t>Together with the Government and community committees, develop a pragmatic strategy to set up at least one community forest in TRIDOM Gabon</t>
  </si>
  <si>
    <t>1 . Draft mgt plan, including lists of participants in stakeholder and training sessions by name and sex</t>
  </si>
  <si>
    <t>Promote ecotourism in the park (inselberg route) and community-based suppport facilities/services outside the park so as to develop  economic incentives for conservation</t>
  </si>
  <si>
    <t xml:space="preserve">1.  Park extension proposal available, with lists of participants in stakeholder meetings </t>
  </si>
  <si>
    <t>Continue the consultation of men and women stakeholders and in particular residents of local villages on the proposed land use plan (including the park extension)</t>
  </si>
  <si>
    <t>Organize one consultative and information meeting of all stakeholders, including men and women,  to discuss management plan and inscription of Ivindo on World Heritage Site list as a natural site</t>
  </si>
  <si>
    <t>Consult with men and women fishers, fish dryers, and traders using the Ivindo river within the park during traditional dry-season fishing activities</t>
  </si>
  <si>
    <t>3. Analysis and final report of on-going biological and socio-economic/gender studies</t>
  </si>
  <si>
    <t>Facilitate access to Langoué for  Gabonese TV crew in order to promote awareness about the park and its planning challenges on Gabon national television</t>
  </si>
  <si>
    <t>5. Documentation of tourism statistics and revenues to  park and local communities from tourism</t>
  </si>
  <si>
    <t>Pursue work on a tourism development plan of the park and nearby communities, including ecoguide training  and other livelihood activities that benefit both women and men</t>
  </si>
  <si>
    <t>Madzou/ Djoni</t>
  </si>
  <si>
    <t xml:space="preserve">Convene 3 meetings at local, provincial and national levels for adoption of LUP of Boumba Bek and Nki NPs </t>
  </si>
  <si>
    <t>Identify key men and women among the 'defenders of the Oua' community group</t>
  </si>
  <si>
    <t>Proceedings of the adoption meeting and lists of participants in stakeholder and training sessions by name and sex</t>
  </si>
  <si>
    <t>Develop and implement Intelligence network on ivory trade and elephant poaching in the Ngombe FMU</t>
  </si>
  <si>
    <t>Malonga/Itoua/Nganga</t>
  </si>
  <si>
    <t>Extend scope of WCS Field Vet Program animal mortality monitoring network into Ngombe UFA to ensure appropriate surveillance of  animal carcasses for Ebola and other diseases</t>
  </si>
  <si>
    <t>Ken/Reed/Malonga</t>
  </si>
  <si>
    <t>Molebanda/Malonga</t>
  </si>
  <si>
    <t>NGOMBE FMU wildlife manage-ment in timber concession</t>
  </si>
  <si>
    <t xml:space="preserve">Organize one Workshop with different partners (WWF, WCS, Governments), gathering information on macrozonage from different land use strategy documents of TRIDOM </t>
  </si>
  <si>
    <t>Malonga/ Elkan/ De Wachter</t>
  </si>
  <si>
    <t xml:space="preserve">Updated, finished  strategy document with notation to indicate that 30% of design completed. For this tranche that will include: </t>
  </si>
  <si>
    <t>Lobby TTIB so that they create an anti poaching unit</t>
  </si>
  <si>
    <t xml:space="preserve">Updated, finished strategy document with notation to indicate that 10% of design completed. For this tranche that will include: </t>
  </si>
  <si>
    <t xml:space="preserve">Finished strategy document with notation to indicate that 10% of design completed. For this tranche that will include: </t>
  </si>
  <si>
    <r>
      <t>ÿ</t>
    </r>
    <r>
      <rPr>
        <sz val="7"/>
        <rFont val="Times New Roman"/>
        <family val="1"/>
      </rPr>
      <t xml:space="preserve">        </t>
    </r>
    <r>
      <rPr>
        <b/>
        <sz val="10"/>
        <rFont val="Times New Roman"/>
        <family val="1"/>
      </rPr>
      <t>Planning process convened</t>
    </r>
    <r>
      <rPr>
        <sz val="10"/>
        <rFont val="Times New Roman"/>
        <family val="1"/>
      </rPr>
      <t>; Means of verification (MOV) should be “a finished written strategy that plans the tasks and responsibilities necessary to produce a land use plan” – the strategy outlined in D1.1 (above) of the RFA application</t>
    </r>
  </si>
  <si>
    <r>
      <t>ÿ</t>
    </r>
    <r>
      <rPr>
        <sz val="7"/>
        <rFont val="Times New Roman"/>
        <family val="1"/>
      </rPr>
      <t xml:space="preserve">        </t>
    </r>
    <r>
      <rPr>
        <b/>
        <sz val="10"/>
        <rFont val="Times New Roman"/>
        <family val="1"/>
      </rPr>
      <t>XX proportion of land use plan design completed</t>
    </r>
    <r>
      <rPr>
        <sz val="10"/>
        <rFont val="Times New Roman"/>
        <family val="1"/>
      </rPr>
      <t>; MOV for 100% completion is either a zonal plan completed or the entire landscape is macro-zoned (landscape map with zones delineated)</t>
    </r>
  </si>
  <si>
    <r>
      <t>ÿ</t>
    </r>
    <r>
      <rPr>
        <sz val="7"/>
        <rFont val="Times New Roman"/>
        <family val="1"/>
      </rPr>
      <t>       </t>
    </r>
    <r>
      <rPr>
        <b/>
        <sz val="7"/>
        <rFont val="Times New Roman"/>
        <family val="1"/>
      </rPr>
      <t xml:space="preserve"> </t>
    </r>
    <r>
      <rPr>
        <b/>
        <sz val="10"/>
        <rFont val="Times New Roman"/>
        <family val="1"/>
      </rPr>
      <t>Land use plan adopted</t>
    </r>
  </si>
  <si>
    <r>
      <t>ÿ</t>
    </r>
    <r>
      <rPr>
        <sz val="7"/>
        <rFont val="Times New Roman"/>
        <family val="1"/>
      </rPr>
      <t xml:space="preserve">        </t>
    </r>
    <r>
      <rPr>
        <b/>
        <sz val="10"/>
        <rFont val="Times New Roman"/>
        <family val="1"/>
      </rPr>
      <t xml:space="preserve">XX proportion of land use plan implemented </t>
    </r>
    <r>
      <rPr>
        <sz val="10"/>
        <rFont val="Times New Roman"/>
        <family val="1"/>
      </rPr>
      <t xml:space="preserve">(based on adopted land-use plan)  </t>
    </r>
  </si>
  <si>
    <t>For IR1.1 and 1.2:</t>
  </si>
  <si>
    <t>Proposal should achieve IR1 Natural Resources Managed Sustainably although work must also support IR2 Natural Resources Governance (national and regional institutions,policies, laws) strengthened and IR3 Natural Resources Monitoring Institutionalized.</t>
  </si>
  <si>
    <t>For indicator 1.3 Number of landscapes or other focal areas  implementing surveillance for illegal logging and indicator 1.4  Number of landscapes or other focal areas implementing bushmeat surveillance, we must ask USAID how to include in the matrix</t>
  </si>
  <si>
    <t>USAID application evaluation criteria: 30 points (Work Plan &amp; Monitoring and Evaluation)</t>
  </si>
  <si>
    <t>So as to make budgeting easier, Activities in work plan should be grouped under IR1.1 and IR1.2 for each of these categories (in this order) : data collection/assessment; Stakeholder meetings/workshops; Training/Capacity Building; Policy/Advocacy; Media/Outreach/Sensitization; Implementation Activity.</t>
  </si>
  <si>
    <t>FY06</t>
  </si>
  <si>
    <t>TRIDOM  LS</t>
  </si>
  <si>
    <t>Minkebe NP</t>
  </si>
  <si>
    <t>Mwagne NP</t>
  </si>
  <si>
    <t>Ivindo NP</t>
  </si>
  <si>
    <t>Odzala Kokoua NP</t>
  </si>
  <si>
    <t>Boumba Bek &amp; Nki National Parks</t>
  </si>
  <si>
    <t xml:space="preserve">CBNRM Oua River </t>
  </si>
  <si>
    <t>CBNRM Upper Ivindo Gold mining and fishing areas</t>
  </si>
  <si>
    <t>CBNRM Minvoul forest</t>
  </si>
  <si>
    <t>ERZ TTIB logging conc.</t>
  </si>
  <si>
    <t xml:space="preserve">ERZ LAFICO logging conc. </t>
  </si>
  <si>
    <t>CBNRM 4 pilot hunting areas</t>
  </si>
  <si>
    <t>CBNRM 9 community hunting areas with focus on 2pilot hunting areas</t>
  </si>
  <si>
    <t>Strategy Document  with notation to indicate that 50% of design  completed. For this tranche that will include:</t>
  </si>
  <si>
    <t>2. Rough draft management plan for the park available</t>
  </si>
  <si>
    <t>7.  A report on critical sites for ecological connectivity in the TRIDOM landscape</t>
  </si>
  <si>
    <t>Continue survey of the Mvoung river so as to contribute to  zoning of the southern Minkebe Forest Block (and of the river itself)</t>
  </si>
  <si>
    <t>4. Proceedings of the TRIDOM technical and planification committee</t>
  </si>
  <si>
    <t>5. Proceedings of the TRIDOM Monitoring Committee</t>
  </si>
  <si>
    <t xml:space="preserve">6. Draft TRIDOM financial plan </t>
  </si>
  <si>
    <t xml:space="preserve">8.  TRIDOM LEM Report </t>
  </si>
  <si>
    <t>Signed MOU on hunting and fishing linked to the Oua river</t>
  </si>
  <si>
    <t>LEM Report</t>
  </si>
  <si>
    <t>1. Signed MOU on traditional gold panning in the area</t>
  </si>
  <si>
    <t>LU planning convened and land use design 50% completed</t>
  </si>
  <si>
    <t>1. Updated land use plan</t>
  </si>
  <si>
    <t>3. Draft Minkebe Forest hunting management plan</t>
  </si>
  <si>
    <t>9. Draft TRIDOM agreement on free movement of TRIDOM conservation staff</t>
  </si>
  <si>
    <t>Zoning plan for Oua river (hunting &amp; fishing access)</t>
  </si>
  <si>
    <t>Support ecoguard patrols to limit elephant poaching</t>
  </si>
  <si>
    <t>Draft hunting regulation for the FMU</t>
  </si>
  <si>
    <t xml:space="preserve">Draft new version of land use plan </t>
  </si>
  <si>
    <t>Draft simple land use plan showing the outline of the proposed protected zone</t>
  </si>
  <si>
    <t xml:space="preserve">Draft hunting regulation for the FMU and draft map with critical zones for conservation </t>
  </si>
  <si>
    <t>Train logging company workers on hunting regulation</t>
  </si>
  <si>
    <t>Work with MINEF, the Mining Ministry and the Mining company on options to improve the conservation status of parts of the mining area (Sing Nouna ridge)</t>
  </si>
  <si>
    <t>Roadmap (Plan Cadre) for the national parks adopted. LU planning process convened, data collection 75% complete.</t>
  </si>
  <si>
    <t>2. Report of tourism evaluation which will be the basis for a tourism zoning plan</t>
  </si>
  <si>
    <t>4. Proposal from Ministry of Culture to inscribe PN Ivindo as a World Heritage Site</t>
  </si>
  <si>
    <t>Media / Outreach / Sensitization</t>
  </si>
  <si>
    <t>Develop Public-Private partnership with the 'Société de Conservation et Developpement (SCD)' and the 'Fondation International et Gabonais d'Ecotourisme (FIGET) to undertake tourism activities at Kongou, Langoué and on the Djidji.</t>
  </si>
  <si>
    <t>Surveillance of elephant poaching hotspots and protection activities when necessary</t>
  </si>
  <si>
    <t>WCS</t>
  </si>
  <si>
    <t>WCS, SCD, FIGET</t>
  </si>
  <si>
    <t>WCS, SCD</t>
  </si>
  <si>
    <t>WCS, WWF</t>
  </si>
  <si>
    <t>CBNRM Ivindo River</t>
  </si>
  <si>
    <t>ERZ Djidji River Watershed</t>
  </si>
  <si>
    <t>This key watershed flowing into Ivindo NP has several logging permits overlaid over it with no attention paid to the fact that it is a key catchment for aquatic biodiversity</t>
  </si>
  <si>
    <t>Organize meetings with logging companies active in the watershed to discuss use of RIL logging methods in proximity to watercourses</t>
  </si>
  <si>
    <t>Map in detail past and planned logging activities in the watershed</t>
  </si>
  <si>
    <t>Evaluate changes in fish diversity related to logging activities in logged and unlogged sections of the watershed</t>
  </si>
  <si>
    <t>1.  GIS database with all past and planned logging activities</t>
  </si>
  <si>
    <t>2. Patrol reports</t>
  </si>
  <si>
    <t>3. Annual report of fisheries research</t>
  </si>
  <si>
    <t>WCS, IRAF</t>
  </si>
  <si>
    <t>Socio-economic studies 75% complete</t>
  </si>
  <si>
    <t>Assess diversity and quantity of fish catch in different seasons</t>
  </si>
  <si>
    <t>Integrate fishing association into SCD/FIGET/WCS tourism activities at Kongou using the CBNRM zone for access</t>
  </si>
  <si>
    <t>Support application of fishing and wildlife laws through monitoring of activities in CBNRM, which is in the buffer zone of Ivindo NP</t>
  </si>
  <si>
    <t>LU planning convened</t>
  </si>
  <si>
    <t>Strategy document  with notation to indicate that 50% of design  completed. For this tranche that will include:</t>
  </si>
  <si>
    <t>1. Draft proposal for reglementation of the Ivindo river between makokou and Ivindo NP</t>
  </si>
  <si>
    <t>Map extent of logging in 'coupe familiales' along Makokou-Ovan road</t>
  </si>
  <si>
    <t>LU Plan convened</t>
  </si>
  <si>
    <t>Organize meeting to develop first draft of the TRIDOM financial plan (with WWF US LCPM team and 2 focal persons per country + one local consultant)</t>
  </si>
  <si>
    <t>Draft Minkebe Block bushmeat hunting regulation (hunting MOU at the level of the Minkebe Forest Block)</t>
  </si>
  <si>
    <t>PA, CBR, or ERZ (defined in Ind Ref Sheet 1.2)</t>
  </si>
  <si>
    <t xml:space="preserve">The status of data, LMPs, legal status, etc. before CARPE-funded interventions occur.  </t>
  </si>
  <si>
    <t>The standardized target that will be achieved during this reporting year, FY11.  Should be equal to or greater than that described in the PMP; If not, needs to be explained in the proposal.</t>
  </si>
  <si>
    <t>Size, in ha, of area engaged in the BM</t>
  </si>
  <si>
    <t>The standardized target that will be achieved during this reporting year, FY07.  Should be equal to or greater than that described in the PMP; If not, needs to be explained in the proposal.</t>
  </si>
  <si>
    <t>Means of Verification.  Tangible, auditable products that verify achievement of the BM.  Will be sent to USAID by Nov. 1, 2008.</t>
  </si>
  <si>
    <t>Standardized line-items for USAID accounting and budgeting</t>
  </si>
  <si>
    <t xml:space="preserve">Tasks, grouped by Activity Category, that will achieve the Benchmark.  Should be at a fine-level of detail. </t>
  </si>
  <si>
    <t>Estimate of your progress by this Q, from Oct 1 to Dec 31, 2007.</t>
  </si>
  <si>
    <t>Estimate of your progress by this Q, from Jan 1 to Mar 31, 2008</t>
  </si>
  <si>
    <t>Estimate of your progress by this Q, from April 1 to June 30, 2008</t>
  </si>
  <si>
    <t>Estimate of your progress by this Q, from July 1 to Sept 30, 2008</t>
  </si>
  <si>
    <t>Intermediate Result 1: Natural resources managed sustainably</t>
  </si>
  <si>
    <t>ALL</t>
  </si>
  <si>
    <t>CBNRM</t>
  </si>
  <si>
    <t xml:space="preserve">DRAFT MANAGEMENT PLAN EXISTS    1. WWF- Government agreement exits 2. Draft WCS-Government agreement exists and is pending adoption 3. Coordination meetings to prioritize activities 4. Wildlife health program underway with emphasis on detecting and monitoring Ebola virus 5. Large mammal and human activity surveys completed to contribute to management plan 6. Operations of a team of 8 Park ecoguards supported for protection of NE sector of OKNP. 7. Ecoguard patrols supported in NW and SW sector of OKNP.  Baseline data on great ape population status in OKNP exists. 8. Basic infrastructure of park supported to bridge gap with ECOFAC IV. </t>
  </si>
  <si>
    <t xml:space="preserve">Logging just started by Lebanese company TBI. No management plan. The  May 2006 TRIDOM meeting recommends internal zoning of the FMU (to take into account the presence of Nki NP over the border in Cameroon). </t>
  </si>
  <si>
    <t xml:space="preserve">Concession belonging to Lebanese company (SIFCO/Groupe Fadoul). No mgt plan. Road crossing the concession used for bushmeat hunting. </t>
  </si>
  <si>
    <t xml:space="preserve">New FMU. Attributed to Chinese company SEFYD. Chinese company wants to open Souanké-Mbalam-Mintom road through TRIDOM interzone. WWF consultant Schaffner went through this area in 2005 and documented high levels of elephant poaching. Prospection started but no logging yet. </t>
  </si>
  <si>
    <t xml:space="preserve">Mining rights attributed to Chinese company. Prospection ongoing and Belinga road being widened. The sites cover overlaps with a great ape priority site. The May 2006 TRIDOM conference recommends identifying for certain areas a conservation status that should not inhibit mining development (to avoid logging or excessive hunting in certain sites like the Sing Nouna ridge). Operating the mine will involve the building of a railway link from Booué to the Belinga mine. This railway can be the source of major disturbance on the Ivindo NP. </t>
  </si>
  <si>
    <t xml:space="preserve">1.  Preliminary macro-land use plan based on recommendations of the May 2006 TRIDOM meeting and output from subsequent meetings in Congo, Gabon, and Cameroon.  </t>
  </si>
  <si>
    <t>1. Report of first stakeholders meeting in which management plan will be presented and discussed, lists of participants by name and sex</t>
  </si>
  <si>
    <t>2. NTFP survey reports with gender analysis</t>
  </si>
  <si>
    <t>LUP 25% designed. Not attributed for logging. First set of surveys done by MINEF-WWF. May 2006 TRIDOM meeting recommends defining the conservation status of Mwagne - Lossi interzone (potential creation of a protected area)</t>
  </si>
  <si>
    <t xml:space="preserve">Finished strategy document with notation to indicate that 40% of design  completed. For this tranche that will include: </t>
  </si>
  <si>
    <t xml:space="preserve">Finished strategy document with notation to indicate that 30% of design  completed. For this tranche that will include: </t>
  </si>
  <si>
    <t>Identify missing data and organize additional survey of southern part of the FMU (the part considered for inclusion in a protected corridor linking Minkebe NP with Odzala NP)</t>
  </si>
  <si>
    <t xml:space="preserve">LUP 10% designed.  SIAS logging company has quit and a new company is expected to take over. Southern part of FMU Sembe is located in critical zone for maintaining long term ecological connectivity between Minkebe and Odzala.  High level of elephant poaching originating from Sembe. </t>
  </si>
  <si>
    <t xml:space="preserve">1. Minutes of meeting with SEFYD and Government on hunting regulation and creation of protected buffer along Ivindo river. </t>
  </si>
  <si>
    <t xml:space="preserve">Strategy document with notation to indicate that 20% of design  completed. For this tranche that will include: </t>
  </si>
  <si>
    <t xml:space="preserve">1.  map indicating community hunting areas, </t>
  </si>
  <si>
    <t>2. Gazettement dossier</t>
  </si>
  <si>
    <t>3. Joint action plan with Forest People Alliance</t>
  </si>
  <si>
    <t>4. Media Products</t>
  </si>
  <si>
    <t>Organize one meeting with MINFOF &amp; MINEP to ensure their involvement in  the zoning process of Ngoila-Mintom area</t>
  </si>
  <si>
    <t>LUP convened and 5% LUP design completed</t>
  </si>
  <si>
    <t xml:space="preserve">Activities of US based cobalt mining company GEOVIC in Dja have started yet there is no clear understanding of strategies to integrate environmental concerns notably poaching, bush meat trade, new settlement  and long term maintenance of habitat </t>
  </si>
  <si>
    <t xml:space="preserve"> (LEM Report will be part of overall ls segment LEM report)</t>
  </si>
  <si>
    <t>With the contribution of WWF Macroeconomics Program Office, engage in dialogue with the Government and with the mining company to ensure that best environmental practices are taken into account when developing the mining deposit and building and operating associated infrastructure (like in particular the railway)</t>
  </si>
  <si>
    <t xml:space="preserve">WCS, WWF </t>
  </si>
  <si>
    <t xml:space="preserve">Support ecoguard patrols so as to diminish illegal hunting in the concession and during construction works (railway!). </t>
  </si>
  <si>
    <t>Work with railway construction company to minimize ecological impact of construction work</t>
  </si>
  <si>
    <t>Mabaza, Nigel</t>
  </si>
  <si>
    <t>Support ecoguard patrols</t>
  </si>
  <si>
    <t>Draft revised MOU  on hunting in the concession</t>
  </si>
  <si>
    <t xml:space="preserve">Provide training to men and women from  the 'defenders of the Oua' community group to ensure implementation of the MOU and to ensure that men's and women's livelihood issues are adressed. </t>
  </si>
  <si>
    <t>Proceedings of meeting of the 'Oua defenders' and lists of participants  by name and sex</t>
  </si>
  <si>
    <t>Conduct radio program on Radio 6 (Makokou) to publicize  the land use plan (at least 4 sessions)</t>
  </si>
  <si>
    <t xml:space="preserve">Continue sex-disaggregated socio-economic survey of the area (fishers and traders). </t>
  </si>
  <si>
    <t>3. Report on consultation of Nouna and Sing river users, including both women and men (lists of participants in stakeholder and training sessions by name and sex)</t>
  </si>
  <si>
    <t>Develop simple community based tools for monitoring of hunting and visits in the 3 main gold camps</t>
  </si>
  <si>
    <t>Consult women and men from Baka pygmy and Fang communities on the land use plan (including the river use plans)</t>
  </si>
  <si>
    <t>2. Draft proposal for regulations for the Ntem and Ayia rivers</t>
  </si>
  <si>
    <t xml:space="preserve">4. Stakeholder consultation report and lists of participants in stakeholder and training sessions by name and sex </t>
  </si>
  <si>
    <t>Produce two radio programs on radio Oyem on the collaborative lu planning work in Minvoul sector so as to inform communities and local elites on the regulation being discussed</t>
  </si>
  <si>
    <t>Inform women and men from  Baka and Fang communities (Edzengui members) on the content of the land use plan</t>
  </si>
  <si>
    <t>Via community meetings continue the dialogue  with Baka and Fang men and women on the difficult problem of elephant poaching and associated livelihood issues for women and men</t>
  </si>
  <si>
    <t>Finalize collection and analysis of socio-economic including sex-disaggregated and gender-related data</t>
  </si>
  <si>
    <t>2. Stakeholder consultation report including lists of participants in stakeholder and training sessions by name and sex</t>
  </si>
  <si>
    <t>Organise consultative meeting to discuss river use plan with traditional user groups including men and women</t>
  </si>
  <si>
    <t>Work with traditional user groups to create fisheries  association that includes women and men involved in fishing and other fish businesses</t>
  </si>
  <si>
    <t>Initiate environmental education and outreach program with men, women, and youth in communities using the Ivindo river below Makokou</t>
  </si>
  <si>
    <t>Finalize collection and analysis of socio-economic data, including sex-disaggregated and gender-related information</t>
  </si>
  <si>
    <t>1. Final report of socio-economic and gender studies</t>
  </si>
  <si>
    <t>2. Stakeholder consultation report,including  lists of participants in stakeholder and training sessions by name and sex</t>
  </si>
  <si>
    <t>In preparation for workshops to be conducted in year 2, share results of socio economic surveys, validate participatory mapping exercises and discuss LUP with community members and leaders, including men and women of different ethnic groups.</t>
  </si>
  <si>
    <t>Initiate environmental education and outreach program for men, women, and youth in communities along Makokou-Ovan road</t>
  </si>
  <si>
    <t xml:space="preserve">Work with men and women of communities along Makokou-Ovan-Koumameyong road to develop framework for community forests </t>
  </si>
  <si>
    <t>Conduct surveys and economic analysis of NTFP access and use by women and men of different ethnic origins</t>
  </si>
  <si>
    <t>1. Bushmeat evaluation reports with gender analysis</t>
  </si>
  <si>
    <t>Conduct quarterly meetings with women and men and family units in local communities to initiate mapping of traditional comm hunting and fishing territories and initiate draft zoning map in relation to family lineages.</t>
  </si>
  <si>
    <t>Undertake socio-economic surveys of men's and women's resource use and priorities in communities along the National road 2 (Ouesso-Mambili)</t>
  </si>
  <si>
    <t>3.Alternative activity program proposal with gender analysis</t>
  </si>
  <si>
    <t xml:space="preserve">Conduct at least one meeting with women and men in  each of 20 village groups along Liouesso road to improve wildlife management by discussing  principles of wildlife management and responsibilities of each actor </t>
  </si>
  <si>
    <t>4. Education posters for different target audiences, including men and women resource user groups</t>
  </si>
  <si>
    <t>Hold meetings with men and women of local communities to promote awareness of wildlife-human-livestock health issues (particularly Ebola)</t>
  </si>
  <si>
    <t>5. Socioeconomic report and draft zoning maps showing traditional land use by men and women on Liouesso-Yengo</t>
  </si>
  <si>
    <t>Facilitate at least one Congo TV documentary on men's and women's roles in the bush meat trade and unsustainable hunting around Ouesso and National road 2</t>
  </si>
  <si>
    <t xml:space="preserve">Strengthen nature club program for boys and girls through quarterly sessions established in 1 public and 1 private school in Ouesso </t>
  </si>
  <si>
    <t>Design conservation education posters for different audiences and stakeholders</t>
  </si>
  <si>
    <t>Facilitate radio and TV broadcasts once a week to promote awareness of wildlife management by Ouesso women and men through a series of educational programs.</t>
  </si>
  <si>
    <t>Implement at least 3 pilot projects on sustainable use of natural resources (fisheries) with men and women living along Lengoue river.i</t>
  </si>
  <si>
    <t>Carry out socio-economic and demographic surveys in Ntokou-Pikounda region to assess use of natural resources in by village men and women.</t>
  </si>
  <si>
    <t>3. Demographic and socio-economic/gender survey report</t>
  </si>
  <si>
    <t xml:space="preserve">Analyse socio-economic data from surveys in surrounding  villages of selected CHZs above to assess level &amp; impact of human activities </t>
  </si>
  <si>
    <t xml:space="preserve"> Produce policy document on access, benefit sharing mechanisms and rights of local people using present experiences for establishment and functioning of CHZs </t>
  </si>
  <si>
    <t xml:space="preserve">There is no considerable forest area left to develop community forestry. Community forest areas were not properly identified and mapped out by government. However, there has been some progress made over the years in community forestry that has led to creation of three community forests (15,000ha)  with approved management plans. How ever, there are presently five communities demanding community forests and their applications are still pending government's approval of dossier. </t>
  </si>
  <si>
    <t>Map impact of village based hunting on the concession.</t>
  </si>
  <si>
    <t>Organize stakeholder meeting to revise hunting MOU and ensure signature by all stakeholders (men and women village representatives, provincial authorities, MINEF, TTIB logging company)</t>
  </si>
  <si>
    <t>Raise awareness among the logging company workers on hunting regulations   contained in the MOU</t>
  </si>
  <si>
    <t>LUP designed, adopted,  and under implementation</t>
  </si>
  <si>
    <t>Organize one last round of stakeholder consultation on hunting MOU</t>
  </si>
  <si>
    <t xml:space="preserve">Organize  meeting with men and women stakeholders to revise new draft of hunting MOU and ensure adoption </t>
  </si>
  <si>
    <t>Produce program on Radio 9 (Oyem) to inform local men and women about the Okano valley hunting MOU</t>
  </si>
  <si>
    <t>Make a documentary film showing  the exceptional beauty and ecological integrity of this forest to arouse interest in the international and national community</t>
  </si>
  <si>
    <t>Raise awareness via Radio 6 (Makokou) on the Rougier ERZ, its management plan  and the implementation process to inform local communities and local elites on the status of mgt of the ERZ</t>
  </si>
  <si>
    <t xml:space="preserve">Consult women and men in local communities and  logging company TBI on the feasibility of creating protected zone near Dja river </t>
  </si>
  <si>
    <t>3. Stakeholder consultation report, including a list of stakeholders participating by name and sex</t>
  </si>
  <si>
    <t>Consult men and women stakeholders on the presence of hunting camps on the road traversing the concession</t>
  </si>
  <si>
    <t>Raise awareness of local men and women via local radio programs about  stopping hunting linked to this concession</t>
  </si>
  <si>
    <t>Identify missing ecological, socio-economic and gender-related data and organize additional survey to collect the missing data needed to complete the LUP</t>
  </si>
  <si>
    <t>Consult men and women in local communities &amp; MEFE on LUP scenario's</t>
  </si>
  <si>
    <t>Consult men and women of communities and MINEF on putting in place a protected zone in the southern part of the FMU</t>
  </si>
  <si>
    <t>Raise awareness about  elephant and ape hunting issues within Sembe communities and government</t>
  </si>
  <si>
    <t>Organize rapid analysis of gender, social, economic and biological issues related to the LUP and  inform the Chinese logging company on certain critical conservation aspects that need to be taken into account from the beginning</t>
  </si>
  <si>
    <t xml:space="preserve">Consult men and women within villages, MINEF, logging company and its employees on sustainable management options (focussing on bushmeat trade, use of vehicles and trucks, elephant hunting, providing buffer for Minkebe NP). </t>
  </si>
  <si>
    <t xml:space="preserve">Raise awareness among men and women within communities on elephant conservation and bushmeat hunting </t>
  </si>
  <si>
    <t xml:space="preserve">Consult men and women of local communities and  logging company Mambili-Wood on the feasibility of collaborating in wildlife regulation </t>
  </si>
  <si>
    <t>3. Stakeholder consultation report regarding wildlife management and OKNP, with lists of participating stakeholders by name and sex</t>
  </si>
  <si>
    <t>Conduct participatory mapping surveys with local men and women  to inform and adjust as appropriate the hunting zone regulations in FMU Ngombe for wildlife management</t>
  </si>
  <si>
    <t xml:space="preserve">Provide audio/video education on animal behavior, the role of the PA, and conservation and target both men and women in villages and forestry camps in the Ngombe FMU  </t>
  </si>
  <si>
    <t>Train men and women research assistants to collect data on bushmeat trade in local communities and evaluate negative impact of hunting in wildlife communities.</t>
  </si>
  <si>
    <t>2. Wildlife and socio economic/gender study reports</t>
  </si>
  <si>
    <t>Work with WWF Macro-economics program to benefit from expert advise on engaging with mining company in process towards minimizing environmental and social disturbance and improving social outcomes for both women and men.</t>
  </si>
  <si>
    <t>Produce baseline information on the mining concession (in particular on actual settlement and demographics)</t>
  </si>
  <si>
    <t>Propose methodology for and initiate an Environmental, Socio-Economic/Gender and Archeological impact study of planned work</t>
  </si>
  <si>
    <t>Total of all zonal work</t>
  </si>
  <si>
    <t>Annual Target FY08</t>
  </si>
  <si>
    <t>Annual Target FY09</t>
  </si>
  <si>
    <t>Annual Target FY10</t>
  </si>
  <si>
    <t>Annual Target FY11</t>
  </si>
  <si>
    <t>Indicator and Zone Type</t>
  </si>
  <si>
    <t>Activity</t>
  </si>
  <si>
    <t>Total Budgeted</t>
  </si>
  <si>
    <t>Total</t>
  </si>
  <si>
    <t>USAID</t>
  </si>
  <si>
    <t>MATCH</t>
  </si>
  <si>
    <t>Match</t>
  </si>
  <si>
    <t>FY07 Budget Request</t>
  </si>
  <si>
    <t>Planned YR 3 funds</t>
  </si>
  <si>
    <t>Standardized line-items for USAID accounting and budgeting, in standard order</t>
  </si>
  <si>
    <t>The sum of the USAID and Match estimates for Year 3 (columns D and E)</t>
  </si>
  <si>
    <t>The total amount of USAID funds requested for all segment/LS partners</t>
  </si>
  <si>
    <t>The total amount of matching funds that are required to achieve the benchmark from all segment/LS partners</t>
  </si>
  <si>
    <t>The USAID funds requested for FY07</t>
  </si>
  <si>
    <t>The amount of match funds planned for FY07</t>
  </si>
  <si>
    <t>IR 1</t>
  </si>
  <si>
    <t>INDICATOR 1</t>
  </si>
  <si>
    <t>N/A</t>
  </si>
  <si>
    <t>Data Collection/Assessment</t>
  </si>
  <si>
    <t>Stakeholder Mtgs/Workshops</t>
  </si>
  <si>
    <t>Training/Capacity Building</t>
  </si>
  <si>
    <t>Policy/Advocacy</t>
  </si>
  <si>
    <t>Media/Outreach/Sensitization</t>
  </si>
  <si>
    <t>Implementation Activity</t>
  </si>
  <si>
    <t>The standardized target that will be achieved during this reporting year, FY07.  Should be equal to or greater than that described in the PMP; If not, needs to be explained in the proposal.  (*see below)</t>
  </si>
  <si>
    <t>The third tranche of the work towards the 5-year target.  The value should be estimated based on assumptions as to how to get to the 5-year target.  *</t>
  </si>
  <si>
    <t>The fourth tranche of the work towards the 5-year target.  The value should be estimated based on assumptions as to how to get to the 5-year target.  *</t>
  </si>
  <si>
    <t>The standardized target that will be achieved during this reporting year, FY11.  Should be equal to or greater than that described in the PMP; If not, needs to be explained in the proposal. *</t>
  </si>
  <si>
    <t>Guidance:</t>
  </si>
  <si>
    <r>
      <t>o</t>
    </r>
    <r>
      <rPr>
        <sz val="7"/>
        <rFont val="Times New Roman"/>
        <family val="1"/>
      </rPr>
      <t xml:space="preserve">        </t>
    </r>
    <r>
      <rPr>
        <sz val="10"/>
        <rFont val="Times New Roman"/>
        <family val="1"/>
      </rPr>
      <t>Annual Benchmarks are standardized:</t>
    </r>
  </si>
  <si>
    <r>
      <t>o</t>
    </r>
    <r>
      <rPr>
        <sz val="7"/>
        <rFont val="Times New Roman"/>
        <family val="1"/>
      </rPr>
      <t xml:space="preserve">        </t>
    </r>
    <r>
      <rPr>
        <sz val="10"/>
        <rFont val="Times New Roman"/>
        <family val="1"/>
      </rPr>
      <t>Annual benchmarks for IR1.1 (Number of annual landscapes and other focal areas covered by integrated land use plans) should be for the first year a minimum of  “land use planning process convened” and by year 5 “all macrozones established and at least 2/3 of zones recognized  by the relevant legal authority”.  “Landscape land use plans designed and implemented” must be a benchmark  achieved in the landscape, all segments, and all focal areas for at least one year.</t>
    </r>
  </si>
  <si>
    <r>
      <t>o</t>
    </r>
    <r>
      <rPr>
        <sz val="7"/>
        <rFont val="Times New Roman"/>
        <family val="1"/>
      </rPr>
      <t xml:space="preserve">        </t>
    </r>
    <r>
      <rPr>
        <sz val="10"/>
        <rFont val="Times New Roman"/>
        <family val="1"/>
      </rPr>
      <t>Annual benchmarks for IR1.2 (Number of different use-zones -  e.g. parks and PAs, CBNRM areas, forestry concessions; plantations -  within landscapes with sustainable management plans) should include:</t>
    </r>
  </si>
  <si>
    <t>1. Draft LUP for NPs</t>
  </si>
  <si>
    <t>Data collection/ assessment</t>
  </si>
  <si>
    <t>Carryout wildlife inventories to update status of large mammals in Boumba Bek NP</t>
  </si>
  <si>
    <t>Louis</t>
  </si>
  <si>
    <t>Stakeholder meetings/ workshops</t>
  </si>
  <si>
    <t>4. Photos of training with captions and credits on planning and implementation of Surveillance systems, Recce methods, nat. res and PAs mgt</t>
  </si>
  <si>
    <t xml:space="preserve">Continue to provide technical assistance for implementation of surveillance plan and ecological and socio-economic monitoring activities </t>
  </si>
  <si>
    <t xml:space="preserve">1. Wildlife and socio economic study reports </t>
  </si>
  <si>
    <t>Data collection &amp; assessment</t>
  </si>
  <si>
    <t>WWF/GTZ</t>
  </si>
  <si>
    <t>Training/ Capacity Building</t>
  </si>
  <si>
    <t>Zacharie</t>
  </si>
  <si>
    <t xml:space="preserve"> Produce final draft of management plans for 4 community hunting zones for validation by MINFOF</t>
  </si>
  <si>
    <t xml:space="preserve">CBNRM: 9 Community hunting areas with focus on 2 pilot hunting areas (Implementation phase in Boumba Bek area for zones No. 8 &amp; 9) </t>
  </si>
  <si>
    <t>Stakeholders meetings/ workshops</t>
  </si>
  <si>
    <t>Produce simplified versions of LUP for distribution in 12 villages of Boumba Bek</t>
  </si>
  <si>
    <t>Implementation activity</t>
  </si>
  <si>
    <t>Stakeholder meetings/workshops</t>
  </si>
  <si>
    <t>Organize one sensitization meeting to share the surveys results and consolidate management orientations in 4 villages of the two proposed community forests in Boumba Bek</t>
  </si>
  <si>
    <t>2. Updated proposal on the establishment of a corridor between Minkebe and Odzala NP's (update after comments received from Government)</t>
  </si>
  <si>
    <t>Identify remaining data gaps and complete survey work in the Garabinzam / Souanké area with the aim of defining the outline of a protected corridor between Minkebe and Odzala  parks (Congo)</t>
  </si>
  <si>
    <t>Identify areas/sites critical for maintaining long term connectivity in  between forest blocks in the TRIDOM</t>
  </si>
  <si>
    <t>Organize Tri-National  Planning and Execution Committee to discuss  (1) land use planning options  of unzoned areas (as per the recommandations of the May 2006 TRIDOM meeting) , (2) recommandations for the TRIDOM monitoring committee and (3) harmonized data collection for monitoring and for input into the State of the Forest Report and (4) draft agreement on free movement of TRIDOM staff in border areas</t>
  </si>
  <si>
    <t>Organise bi-annual UTO SE Cameroon  coordination meetings with MINFOF, MINEP and GTZ and quarterly technical meetings with UTO cadre</t>
  </si>
  <si>
    <t xml:space="preserve">Purchase two 4WD vehicle and 4 motorcycles to support anti-poaching patrols in the landscape  segment (Cameroon) </t>
  </si>
  <si>
    <t xml:space="preserve">Purchase field supplies and camping equipment to support lu planning operations </t>
  </si>
  <si>
    <t>Purchase one outboard powered boat for the Dja river (border Congo/Cameroon) for surveys along the Dja River and two motorcycles for mobility of field staff around HQ in Sembe</t>
  </si>
  <si>
    <t>Draft updated proposal for establishment of Minkebe Odzala corridor based on Government input and additional data</t>
  </si>
  <si>
    <t>Draft TRIDOM Financial Plan so as to identify long term funding needs &amp; gaps, and understand the nature of the costs</t>
  </si>
  <si>
    <t>Draft report on critical sites for maintaining connectivity in TRIDOM so as to inform the zoning process</t>
  </si>
  <si>
    <t>Draft Report on TRIDOM/Gabon LU Planning meeting</t>
  </si>
  <si>
    <t xml:space="preserve">Ensure media coverage of the major TRIDOM meetings </t>
  </si>
  <si>
    <t>Mayombo, Ngea</t>
  </si>
  <si>
    <t>Robinson</t>
  </si>
  <si>
    <t xml:space="preserve">Organize Congo segment workshop on macro land use planning for the TRIDOM Congo landscape segment, taking into account the different results already obtained. </t>
  </si>
  <si>
    <t>WCS. WWF</t>
  </si>
  <si>
    <t>WCS/ PACT</t>
  </si>
  <si>
    <t>11. Proceedings from landscape segment meetings on macro-lu planning and workshops (Congo, Gabon, Cameroon)</t>
  </si>
  <si>
    <t>Organize one coordination meeting with MINFOF and MINEP to develop common vision on the management of BB &amp; Nki NPs</t>
  </si>
  <si>
    <t>Continue training of game guards in surveillance methodologies</t>
  </si>
  <si>
    <t>Draft management plan of Boumba Bek &amp; Nki NP</t>
  </si>
  <si>
    <t>Carry out ecoguard patrols to ensure compliance with the rules of the land use plan and to protect the Congo Basin's largest elephant population to which the river provides direct access</t>
  </si>
  <si>
    <t>(LEM Report will be part of overall ls segment LEM report)</t>
  </si>
  <si>
    <t>Finished, written strategy document  with notation to indicate that 60% of design  completed. For this tranche that will include:</t>
  </si>
  <si>
    <t>2. Updated draft zoning plan for Nouna and Sing rivers</t>
  </si>
  <si>
    <t>4. Note on potential impact of the Belinga iron mine on the area</t>
  </si>
  <si>
    <t>5. (LEM Report will be part of overall ls segment LEM report)</t>
  </si>
  <si>
    <t>Consult stakeholders on the proposed zoning plan (including the mining company that has a concession that covers part of the area and the Ministry of Mining)</t>
  </si>
  <si>
    <t>Draft proposal for protected corridor between Minkebe NP and the Mengame Sanctuary</t>
  </si>
  <si>
    <t>Develop draft management plans for the 4 community forests</t>
  </si>
  <si>
    <t>Disseminate information in 6 villages on legal procedures to obtain and manage community forest</t>
  </si>
  <si>
    <t>Hilton</t>
  </si>
  <si>
    <t xml:space="preserve">Technically assist 4 communities to formulate applications for community forests  </t>
  </si>
  <si>
    <t>Provide technical assistance in good forest management practices to 2 operational community forests</t>
  </si>
  <si>
    <t>FY04</t>
  </si>
  <si>
    <t>Convene meeting with GEOVIC to discuss draft MOU on anti-poaching operations and bush meat trade in Messok-Lomie area</t>
  </si>
  <si>
    <t>Until 2000, sport hunting activities were carried out indiscriminately without any defined zones.The new legal laws require professional hunting be regulated with established animal quotas and management plan</t>
  </si>
  <si>
    <t>Monitor trophy quality from zone 38</t>
  </si>
  <si>
    <t xml:space="preserve">3. Photos in narrative report showing training of sport hunting staffs to monitor trophy hunting and wildlife abundance </t>
  </si>
  <si>
    <t>Convene one sensitization meeting with professional sport hunting outfits on necessity to develop management plans</t>
  </si>
  <si>
    <t>Organise technical debriefing and sensitisation meeting with safari outfit operating in Messock (zone 40) area of Loomie</t>
  </si>
  <si>
    <t>Policy/advocacy</t>
  </si>
  <si>
    <t>30% of LUP design complete &amp; 20% of concessions attain FSC certification standards</t>
  </si>
  <si>
    <t>Carry out wildlife inventories in strategic concessions close to PAs, as concessions no. 10-015&amp; 10-020 under a partnership agreement</t>
  </si>
  <si>
    <t>Produce maps on spatial distribution of wildlife species in inventoried concessions</t>
  </si>
  <si>
    <t xml:space="preserve">Carryout impact monitoring and evaluation of road construction and lay out in 6 logging concessions around Boumba Bek &amp; Nki NPs </t>
  </si>
  <si>
    <t>Patrice</t>
  </si>
  <si>
    <t>Produce baseline information on the planned railway (proposed route in particular, planning agenda)</t>
  </si>
  <si>
    <t>White</t>
  </si>
  <si>
    <t>Carr, white, De Wachter, Mabaza, Nigel</t>
  </si>
  <si>
    <t>Nigel, white, De Wachter, Carr</t>
  </si>
  <si>
    <t>Mabaza, Carr, De Wachter</t>
  </si>
  <si>
    <t>Conduct at least two radio programs on Radio 6 on conservation measures in the mining concession targetting men and women in Makokou and surrounding villages so as to diminish use of the mining area for hunting and/or settlement</t>
  </si>
  <si>
    <t>40% of LUP design complete &amp; 20% of concessions attain FSC certification standards</t>
  </si>
  <si>
    <t>50% of LUP design complete &amp; 20% of concessions attain FSC certification standards</t>
  </si>
  <si>
    <t>60% of LUP design complete &amp; 25% under implementation</t>
  </si>
  <si>
    <t>50% of LUP design completed</t>
  </si>
  <si>
    <t>75% LUP design completed &amp; adopted</t>
  </si>
  <si>
    <t>100% LUP design completed with 5% implementation</t>
  </si>
  <si>
    <t>LUP 50% designed and adopted and 40% under implementation</t>
  </si>
  <si>
    <t>LUP 70% designed and adopted and 50% under implementation</t>
  </si>
  <si>
    <t>LUP 90% designed and adopted and 60% under implementation</t>
  </si>
  <si>
    <t>LUP designed, adopted, and being under implementation</t>
  </si>
  <si>
    <t>LUP 75% designed and 15% under implementation</t>
  </si>
  <si>
    <t>LUP 100% designed and 30% under implementation</t>
  </si>
  <si>
    <t>LUP 100% designed and 50% under implementation</t>
  </si>
  <si>
    <t>Undertake prospection / survey work in Langoué, Djidji, Kingoué and Ivindo sectors of the park to identify areas with tourism potential and trails to link attractions</t>
  </si>
  <si>
    <t>Easton</t>
  </si>
  <si>
    <t xml:space="preserve">Management plans currently being developed for community hunting zones. Local CBNRM groups have been established to reinforce local management institutions </t>
  </si>
  <si>
    <t xml:space="preserve">2. Maps of various use zones. Maps of wildlife and human activity disbribution within each CBRNM zone.  Maps of proposed Micro-zonning.  </t>
  </si>
  <si>
    <t>3. Gender integration and minority group involvement strategy Report</t>
  </si>
  <si>
    <t xml:space="preserve">4. Draft LUP of CHZs </t>
  </si>
  <si>
    <t xml:space="preserve">Convene annual general assembly meeting of CBNRM zones to evaluate implementation of  management plan </t>
  </si>
  <si>
    <t>Convene annual technical meeting to examine partnership agreement between CBNRM and sport hunting outfit</t>
  </si>
  <si>
    <t>Partnership agreements between CHZ's and sport hunting companies</t>
  </si>
  <si>
    <t>Gather information and relevant data and use to develop policies on access rights and benefits and improvement in community management of hunting zones</t>
  </si>
  <si>
    <t>Finished Strategy document  with notation to indicate that 25% of design  completed. For this tranche that will include:</t>
  </si>
  <si>
    <t>1. One map of each of the new community forests within the landscape</t>
  </si>
  <si>
    <t xml:space="preserve">2. Two maps (one for the distribution of timber and another on the distribution of widlife and non timber forest product within each community forests) </t>
  </si>
  <si>
    <t>4. Photos (each with caption and credit) of training on basic inventory &amp; monitoring techniques</t>
  </si>
  <si>
    <t xml:space="preserve">Provide technical assistance on entrepreneurship to 2 functional community forests in negotiations with potential buyers of wood  </t>
  </si>
  <si>
    <t xml:space="preserve">Informal agreement reached on MOU regarding hunting but MOU not yet signed. There is a need for a detailed conservation plan for this concession (definition of conservation series). The logging company has not started with the development of a forest management plan.  Regular ecoguard patrols. </t>
  </si>
  <si>
    <t>Updated, finished strategy document  with notation to indicate that 30% of design  completed. For this tranche that will include:</t>
  </si>
  <si>
    <t xml:space="preserve">2. Reconnaissance report </t>
  </si>
  <si>
    <t>Carry out reconnaissance surveys to identify areas of critical ecological or scenic importance</t>
  </si>
  <si>
    <t xml:space="preserve"> Draft MOU on hunting available and stakeholders (logging companies, autorities, villages, Mebaga gold miners) consulted in stakeholder meeting. Regular ecoguard patrols are carried out. Several logging companies operate in this concession complex: Bordamur, Sofac, STIBG, GEB, FOREX. The largest one is Malaysian Bordamur (Rimbunan Hijau) while the others are small companies. </t>
  </si>
  <si>
    <t>Updated, finished strategy document with notation to indicate that 30 % of design completed</t>
  </si>
  <si>
    <t>1. Updated MOU on hunting  in Okano valley</t>
  </si>
  <si>
    <t>3. Situational plan showing access road and state of access control</t>
  </si>
  <si>
    <t>Study the 'state of the economat' in the different logging camps</t>
  </si>
  <si>
    <t>Sample distances village hunters cover to assess overlap between logging concessions and village hunting territories</t>
  </si>
  <si>
    <t>4. (LEM Report will be part of overall ls segment LEM report)</t>
  </si>
  <si>
    <t>Owono, Ella Akou</t>
  </si>
  <si>
    <t>Train at least 200 workers of Okano valley logging companies in hunting regulation</t>
  </si>
  <si>
    <t>Work with MINEF and logging companies to  ensure that logging companies contribute to the cost of running wildlife patrols in their concession</t>
  </si>
  <si>
    <t xml:space="preserve">Several reconnaissance surveys have  confirmed that this forest, located in the southern periphery of the Minkebe NP,  is still totally undisturbed. It is been given out for logging to a chinese company. </t>
  </si>
  <si>
    <t>LUP designed</t>
  </si>
  <si>
    <t>Updated, finished  strategy document with notation to indicate that 30% of design completed</t>
  </si>
  <si>
    <t>2. Film to show the intactness and conservation potential of this forest</t>
  </si>
  <si>
    <t>3. Minutes of meeting with Government officials on possible options for this forest</t>
  </si>
  <si>
    <t xml:space="preserve">Hire an economist consultant and estimate the economic value of the timber of this forest. Investigate potential for a conservation concession. </t>
  </si>
  <si>
    <t>Draft a note on the conservation dilemma for this forest and send out to interested parties</t>
  </si>
  <si>
    <t>1. (LEM Report will be part of overall ls segment LEM report)</t>
  </si>
  <si>
    <t xml:space="preserve">2. Monitoring report on implementation of Rougier -MINEF-WWF collaboration agreement </t>
  </si>
  <si>
    <t>Support ecoguard patrols  as foreseen in the MOU</t>
  </si>
  <si>
    <r>
      <t>ÿ</t>
    </r>
    <r>
      <rPr>
        <sz val="7"/>
        <rFont val="Times New Roman"/>
        <family val="1"/>
      </rPr>
      <t xml:space="preserve">        </t>
    </r>
    <r>
      <rPr>
        <sz val="10"/>
        <rFont val="Times New Roman"/>
        <family val="1"/>
      </rPr>
      <t xml:space="preserve"> for the first year: “as many zones as possible convened in at least two zone types”</t>
    </r>
  </si>
  <si>
    <r>
      <t>ÿ</t>
    </r>
    <r>
      <rPr>
        <sz val="7"/>
        <rFont val="Times New Roman"/>
        <family val="1"/>
      </rPr>
      <t xml:space="preserve">        </t>
    </r>
    <r>
      <rPr>
        <sz val="10"/>
        <rFont val="Times New Roman"/>
        <family val="1"/>
      </rPr>
      <t>by the end of 5</t>
    </r>
    <r>
      <rPr>
        <vertAlign val="superscript"/>
        <sz val="10"/>
        <rFont val="Times New Roman"/>
        <family val="1"/>
      </rPr>
      <t>th</t>
    </r>
    <r>
      <rPr>
        <sz val="10"/>
        <rFont val="Times New Roman"/>
        <family val="1"/>
      </rPr>
      <t xml:space="preserve"> year “management plans have been adopted and are being implemented in half the use zones of the landscape”   </t>
    </r>
  </si>
  <si>
    <r>
      <t>ÿ</t>
    </r>
    <r>
      <rPr>
        <sz val="7"/>
        <rFont val="Times New Roman"/>
        <family val="1"/>
      </rPr>
      <t xml:space="preserve">        </t>
    </r>
    <r>
      <rPr>
        <sz val="10"/>
        <rFont val="Times New Roman"/>
        <family val="1"/>
      </rPr>
      <t xml:space="preserve">Under activities include Brief description of how the technical monitoring and evaluation at the landscape level will feed data to the indicators for the State of the Forest Report.  </t>
    </r>
  </si>
  <si>
    <r>
      <t>o</t>
    </r>
    <r>
      <rPr>
        <sz val="7"/>
        <rFont val="Times New Roman"/>
        <family val="1"/>
      </rPr>
      <t xml:space="preserve">        </t>
    </r>
    <r>
      <rPr>
        <sz val="10"/>
        <rFont val="Times New Roman"/>
        <family val="1"/>
      </rPr>
      <t>State the individual responsible for data management and reporting and the mechanism to ensure field staff meet program data requirements</t>
    </r>
  </si>
  <si>
    <r>
      <t>o</t>
    </r>
    <r>
      <rPr>
        <sz val="7"/>
        <rFont val="Times New Roman"/>
        <family val="1"/>
      </rPr>
      <t xml:space="preserve">        </t>
    </r>
    <r>
      <rPr>
        <sz val="10"/>
        <rFont val="Times New Roman"/>
        <family val="1"/>
      </rPr>
      <t>Describe how the consortium will ground-truth NASA/Univ. MD GIS forest cover data and mapping.</t>
    </r>
  </si>
  <si>
    <r>
      <t>ÿ</t>
    </r>
    <r>
      <rPr>
        <sz val="7"/>
        <rFont val="Times New Roman"/>
        <family val="1"/>
      </rPr>
      <t xml:space="preserve">        </t>
    </r>
    <r>
      <rPr>
        <sz val="10"/>
        <rFont val="Times New Roman"/>
        <family val="1"/>
      </rPr>
      <t xml:space="preserve">Activities in work plan should reflect gender strategy described in section D1 of proposal. </t>
    </r>
  </si>
  <si>
    <r>
      <t>ÿ</t>
    </r>
    <r>
      <rPr>
        <sz val="7"/>
        <rFont val="Times New Roman"/>
        <family val="1"/>
      </rPr>
      <t xml:space="preserve">        </t>
    </r>
    <r>
      <rPr>
        <sz val="10"/>
        <rFont val="Times New Roman"/>
        <family val="1"/>
      </rPr>
      <t>Balanced approach among PA’s, ERZ’s, CBNRM’s and other areas of intervention; balance is justified; at least 50% of resources dedicated to activities outside PA’s</t>
    </r>
  </si>
  <si>
    <r>
      <t>ÿ</t>
    </r>
    <r>
      <rPr>
        <sz val="7"/>
        <rFont val="Times New Roman"/>
        <family val="1"/>
      </rPr>
      <t xml:space="preserve">        </t>
    </r>
    <r>
      <rPr>
        <sz val="10"/>
        <rFont val="Times New Roman"/>
        <family val="1"/>
      </rPr>
      <t>Activities respond to conservation threats as identified through a people-centered approach balancing negative (exclusion) and positive (alternative livelihoods) incentives to achieve natural resource sustainability</t>
    </r>
  </si>
  <si>
    <r>
      <t>ÿ</t>
    </r>
    <r>
      <rPr>
        <sz val="7"/>
        <rFont val="Times New Roman"/>
        <family val="1"/>
      </rPr>
      <t xml:space="preserve">        </t>
    </r>
    <r>
      <rPr>
        <sz val="10"/>
        <rFont val="Times New Roman"/>
        <family val="1"/>
      </rPr>
      <t>Concrete and coherent plans for collaboration with pertinent landscape stakeholders, including local and national governments.</t>
    </r>
  </si>
  <si>
    <r>
      <t>ÿ</t>
    </r>
    <r>
      <rPr>
        <sz val="7"/>
        <rFont val="Times New Roman"/>
        <family val="1"/>
      </rPr>
      <t xml:space="preserve">        </t>
    </r>
    <r>
      <rPr>
        <sz val="10"/>
        <rFont val="Times New Roman"/>
        <family val="1"/>
      </rPr>
      <t>Plan for local institutional capacity building leads to long-term sustainability of host country led conservation efforts in the landscape and includes a progressive exit strategy for internatl. Institutions</t>
    </r>
  </si>
  <si>
    <r>
      <t>ÿ</t>
    </r>
    <r>
      <rPr>
        <sz val="7"/>
        <rFont val="Times New Roman"/>
        <family val="1"/>
      </rPr>
      <t xml:space="preserve">        </t>
    </r>
    <r>
      <rPr>
        <sz val="10"/>
        <rFont val="Times New Roman"/>
        <family val="1"/>
      </rPr>
      <t xml:space="preserve">Internal approach to M&amp;E helps: 1)guide program’s operations and management – commitment to performance-based agreement; 2)contributes to knowledge of conservation approaches across landscapes via diffusion of lessons learned and a core standardized landscape data set permitting cross-landscape comparisons </t>
    </r>
  </si>
  <si>
    <r>
      <t>1</t>
    </r>
    <r>
      <rPr>
        <vertAlign val="superscript"/>
        <sz val="10"/>
        <rFont val="Times New Roman"/>
        <family val="1"/>
      </rPr>
      <t>st</t>
    </r>
    <r>
      <rPr>
        <sz val="10"/>
        <rFont val="Times New Roman"/>
        <family val="1"/>
      </rPr>
      <t>-year operational work plan and draft 5-year work plan demonstrate a clear and coherent vision for designing and implementing landscape land use management and governance plans</t>
    </r>
  </si>
  <si>
    <t xml:space="preserve">Support ecoguard patrols at the landscape segment level to ensure respect of existing wildlife laws and zoning regulations </t>
  </si>
  <si>
    <t>Organize a meeting  of judiciary services and MINEF officers of the three countries to seek increased efficiency of law enforcement efforts</t>
  </si>
  <si>
    <t>Design Conservation HQ in  Makokou for the Ivindo, Minkebe, and Mwagne National Parks</t>
  </si>
  <si>
    <t>2. Route identified for travel to the inselbergs</t>
  </si>
  <si>
    <t xml:space="preserve">Ella Akou </t>
  </si>
  <si>
    <t>3. (LEM Report will be part of overall ls segment LEM report)</t>
  </si>
  <si>
    <t>Support ecoguard patrols so as to protect the park against elephant poaching</t>
  </si>
  <si>
    <t>Updated and finished written strategy document  with notation to indicate that 65% of design  completed. For this tranche that will include:</t>
  </si>
  <si>
    <t>Updated and finished strategy Document  with notation to indicate that 65% of design  completed. For this tranche that will include:</t>
  </si>
  <si>
    <t>Hire consultant and draft land use plan together with the conservator, MINEF officials and WWF staff</t>
  </si>
  <si>
    <t>Hire consultant and draft land use plan together with the two conservators,  MINEF officials and WWF staff</t>
  </si>
  <si>
    <t>Strategy Document  with notation to indicate that 30% of design  completed. For this tranche that will include:</t>
  </si>
  <si>
    <t>National park has been gazetted but LUP plan yet to be developed and validated. All baseline biological and socio economic data collected and there is good knowledge of existing threats.</t>
  </si>
  <si>
    <t>Updated and finished written strategy document  with notation to indicate that 50% of design  completed. For this tranche that will include:</t>
  </si>
  <si>
    <t>2.Wildife report illustrating population trend of large mammals</t>
  </si>
  <si>
    <t xml:space="preserve">LAND USE DESIGN PHASE 25% COMPLETED </t>
  </si>
  <si>
    <t xml:space="preserve">LAND USE DESIGN PHASE 50% COMPLETED </t>
  </si>
  <si>
    <t xml:space="preserve">LAND USE DESIGN PHASE 75% COMPLETED </t>
  </si>
  <si>
    <t>LAND USE PLANNING PROCESS CONVENED; LAND USE DESIGN PHASE 25% COMPLETED</t>
  </si>
  <si>
    <t>LAND USE DESIGN PHASE 50% COMPLETED</t>
  </si>
  <si>
    <t>LAND USE DESIGN PHASE 75% COMPLETED</t>
  </si>
  <si>
    <t>ERZ Okano Valley logging conc. Complex in Western Minkebe Forest</t>
  </si>
  <si>
    <t>2. Draft land use plan</t>
  </si>
  <si>
    <t>3. LEM report</t>
  </si>
  <si>
    <t>1.  Reconnaissance survey report</t>
  </si>
  <si>
    <t>LU plan convened and 30 % designed</t>
  </si>
  <si>
    <t>ERZ FMU Souanke</t>
  </si>
  <si>
    <t>ERZ FMU Rougier Ivindo</t>
  </si>
  <si>
    <t xml:space="preserve">LUP adopted. Concession has an adopted forest management plan. Key issue now is to keep the wildlife safe from poaching. Agreement on collaboration on anti-poaching signed between MINEF, Rougier and WWF. </t>
  </si>
  <si>
    <t>LUP convened and 30% designed</t>
  </si>
  <si>
    <t xml:space="preserve">LUP convened and 10% designed. </t>
  </si>
  <si>
    <t xml:space="preserve">1.  Survey report that includes outline for proposed protected sector near Cameroon border. </t>
  </si>
  <si>
    <t xml:space="preserve">2. Minutes of meeting with TTIB. </t>
  </si>
  <si>
    <t xml:space="preserve">1. Minutes  of meeting with logging company. </t>
  </si>
  <si>
    <t xml:space="preserve">2. Awareness raising report of all logging camp inhabitants. </t>
  </si>
  <si>
    <t>LUP convened and 40% designed</t>
  </si>
  <si>
    <t>1. Draft land use plan</t>
  </si>
  <si>
    <t>ERZ FMU Ivindo</t>
  </si>
  <si>
    <t>ERZ FMU's Ngoïla Mintom</t>
  </si>
  <si>
    <t>ERZ FMU Talatala</t>
  </si>
  <si>
    <t>ERZ FMU Mbomo</t>
  </si>
  <si>
    <t>ERZ FMU Sembe</t>
  </si>
  <si>
    <t>2. Minutes of meeting with Government on zoning</t>
  </si>
  <si>
    <t>2. Minutes of meeting with Government on proposed zoning scenario</t>
  </si>
  <si>
    <t>2. Quick survey report</t>
  </si>
  <si>
    <t xml:space="preserve">LUP convened and 20 % designed. </t>
  </si>
  <si>
    <t>3. Draft  hunting and access regulation</t>
  </si>
  <si>
    <t>ERZ GEOVIC Mining concession</t>
  </si>
  <si>
    <t>ERZ Belinga Mining Concession (Gabon)</t>
  </si>
  <si>
    <t>Strategy document</t>
  </si>
  <si>
    <t>Data Collection / Assessment</t>
  </si>
  <si>
    <t>Stakeholder Mtgs / Workshops</t>
  </si>
  <si>
    <t>Training / Capacity building</t>
  </si>
  <si>
    <t>Media/ Outreach/ Sensitization</t>
  </si>
  <si>
    <t xml:space="preserve">Identify scenic route to the inselbergs (so as to include in the land use plan) </t>
  </si>
  <si>
    <t>WWF</t>
  </si>
  <si>
    <t>Continue data collection in and around the park so as to produce the LUP (including data on the park extension zone and on the hunting areas in the periphery of the park)</t>
  </si>
  <si>
    <t xml:space="preserve">Support ecoguard patrols to protect the park's elephants. </t>
  </si>
  <si>
    <t>Refurbish Oua river patrol post</t>
  </si>
  <si>
    <t>Conduct multi-stakeholder workshop to review the MOU/land use plan and ensure signing by all parties ( Oua user communities, provincial authorities, MINEF)</t>
  </si>
  <si>
    <t>Conduct multi-stakeholder workshop to review the MOU on traditional gold mining and ensure signing by all parties (gold mining communities, MINEF, CNPN, Provincial Authorities, Ministry of Mining)</t>
  </si>
  <si>
    <t>Support ecoguard patrols to ensure respect of the rules</t>
  </si>
  <si>
    <t>Draft new version of land use plan</t>
  </si>
  <si>
    <t>Draft regulation for access and use rights on the Ntem and Ayia Rivers</t>
  </si>
  <si>
    <t>Consult MINEF on land use plan scenario's and river use regulation</t>
  </si>
  <si>
    <t>Support ecoguard patrols to control elephant hunting</t>
  </si>
  <si>
    <t>1. Adopted MOU on hunting in TTIB concession</t>
  </si>
  <si>
    <t>ODZALA KOKOUA NATIONAL PARK (ECOFAC&amp;GOC responsible for LUP )</t>
  </si>
  <si>
    <t>1. Rapid response protocol for wildlife disease epidemics</t>
  </si>
  <si>
    <t>Data collection/Assessment</t>
  </si>
  <si>
    <t>2. Wildlife health monitoring database progress report</t>
  </si>
  <si>
    <t>Training/capacity building</t>
  </si>
  <si>
    <t>Improve Field Vet Program equipment and laboratory in Mbomo with appropriate technical capacity</t>
  </si>
  <si>
    <t>Cameron/ Malonga</t>
  </si>
  <si>
    <t>3. Education media</t>
  </si>
  <si>
    <t>4. Final report on wildlife population status (with focus on great apes)</t>
  </si>
  <si>
    <t>Media/Outreach/ Sensitization</t>
  </si>
  <si>
    <t>Conduct 4 meetings with at least 10 local communities  to promote awareness of wildlife-human-livestock health issues (particularly Ebola).  Video equipment and other materials for education acquired.  (Continuing from previous year)</t>
  </si>
  <si>
    <t>WCS/APETDS</t>
  </si>
  <si>
    <t>Ikeba/ Molebanda/ Nganga-Loukondo</t>
  </si>
  <si>
    <t>5. Reports on law enforcement demonstrating patrol per unit effort</t>
  </si>
  <si>
    <t xml:space="preserve"> WCS Field Vet Program in collaboration with OKNP staff and researchers to implement systematic fecal sampling program, and testing of animal carcasses for Ebola and other diseases</t>
  </si>
  <si>
    <t xml:space="preserve">Cameron/ Malonga/ Djoni </t>
  </si>
  <si>
    <t xml:space="preserve">Rations, transport, and basic equipment provided to support operations of a team of 8 OKNP ecoguards to protect the east of the OKNP </t>
  </si>
  <si>
    <t xml:space="preserve">Design great ape biomonitoring programme inside Odzala Koukoua National Park </t>
  </si>
  <si>
    <t>Malonga/ Blake/ Stokes/ Cameron</t>
  </si>
  <si>
    <t>Draft agreement on free movement of TRIDOM staff in border areas and propose to the TRIDOM Monitoring Committee</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</si>
</sst>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40C]dddd\ d\ mmmm\ yyyy"/>
    <numFmt numFmtId="178" formatCode="[$$-409]#,##0"/>
    <numFmt numFmtId="179" formatCode="_(* #,##0_);_(* \(#,##0\);_(* &quot;-&quot;??_);_(@_)"/>
  </numFmts>
  <fonts count="27">
    <font>
      <sz val="10"/>
      <name val="Arial"/>
      <family val="0"/>
    </font>
    <font>
      <u val="single"/>
      <sz val="10"/>
      <color indexed="36"/>
      <name val="Arial"/>
      <family val="0"/>
    </font>
    <font>
      <u val="single"/>
      <sz val="10"/>
      <color indexed="12"/>
      <name val="Arial"/>
      <family val="0"/>
    </font>
    <font>
      <b/>
      <sz val="8"/>
      <name val="Arial"/>
      <family val="2"/>
    </font>
    <font>
      <sz val="8"/>
      <name val="Arial"/>
      <family val="2"/>
    </font>
    <font>
      <sz val="8"/>
      <color indexed="10"/>
      <name val="Arial"/>
      <family val="2"/>
    </font>
    <font>
      <sz val="10"/>
      <color indexed="10"/>
      <name val="Arial"/>
      <family val="2"/>
    </font>
    <font>
      <sz val="10"/>
      <color indexed="9"/>
      <name val="Arial"/>
      <family val="2"/>
    </font>
    <font>
      <b/>
      <sz val="8"/>
      <color indexed="12"/>
      <name val="Arial"/>
      <family val="2"/>
    </font>
    <font>
      <b/>
      <sz val="8"/>
      <color indexed="17"/>
      <name val="Arial"/>
      <family val="2"/>
    </font>
    <font>
      <b/>
      <sz val="8"/>
      <color indexed="53"/>
      <name val="Arial"/>
      <family val="2"/>
    </font>
    <font>
      <b/>
      <sz val="8"/>
      <color indexed="9"/>
      <name val="Arial"/>
      <family val="2"/>
    </font>
    <font>
      <b/>
      <sz val="8"/>
      <color indexed="23"/>
      <name val="Arial"/>
      <family val="2"/>
    </font>
    <font>
      <b/>
      <sz val="10"/>
      <name val="Arial"/>
      <family val="2"/>
    </font>
    <font>
      <b/>
      <sz val="11"/>
      <name val="Arial"/>
      <family val="2"/>
    </font>
    <font>
      <b/>
      <sz val="10"/>
      <color indexed="9"/>
      <name val="Arial"/>
      <family val="2"/>
    </font>
    <font>
      <sz val="10"/>
      <name val="Courier New"/>
      <family val="3"/>
    </font>
    <font>
      <sz val="7"/>
      <name val="Times New Roman"/>
      <family val="1"/>
    </font>
    <font>
      <sz val="10"/>
      <name val="Times New Roman"/>
      <family val="1"/>
    </font>
    <font>
      <sz val="10"/>
      <name val="Symbol"/>
      <family val="1"/>
    </font>
    <font>
      <vertAlign val="superscript"/>
      <sz val="10"/>
      <name val="Times New Roman"/>
      <family val="1"/>
    </font>
    <font>
      <b/>
      <sz val="10"/>
      <name val="Times New Roman"/>
      <family val="1"/>
    </font>
    <font>
      <b/>
      <sz val="7"/>
      <name val="Times New Roman"/>
      <family val="1"/>
    </font>
    <font>
      <sz val="8"/>
      <color indexed="8"/>
      <name val="Arial"/>
      <family val="2"/>
    </font>
    <font>
      <b/>
      <sz val="8"/>
      <color indexed="10"/>
      <name val="Arial"/>
      <family val="2"/>
    </font>
    <font>
      <sz val="10"/>
      <color indexed="8"/>
      <name val="Arial"/>
      <family val="2"/>
    </font>
    <font>
      <sz val="9"/>
      <name val="Arial"/>
      <family val="2"/>
    </font>
  </fonts>
  <fills count="10">
    <fill>
      <patternFill/>
    </fill>
    <fill>
      <patternFill patternType="gray125"/>
    </fill>
    <fill>
      <patternFill patternType="solid">
        <fgColor indexed="8"/>
        <bgColor indexed="64"/>
      </patternFill>
    </fill>
    <fill>
      <patternFill patternType="solid">
        <fgColor indexed="44"/>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indexed="13"/>
        <bgColor indexed="64"/>
      </patternFill>
    </fill>
    <fill>
      <patternFill patternType="solid">
        <fgColor indexed="40"/>
        <bgColor indexed="64"/>
      </patternFill>
    </fill>
    <fill>
      <patternFill patternType="solid">
        <fgColor indexed="11"/>
        <bgColor indexed="64"/>
      </patternFill>
    </fill>
  </fills>
  <borders count="47">
    <border>
      <left/>
      <right/>
      <top/>
      <bottom/>
      <diagonal/>
    </border>
    <border>
      <left>
        <color indexed="63"/>
      </left>
      <right style="thin"/>
      <top>
        <color indexed="63"/>
      </top>
      <bottom style="thin"/>
    </border>
    <border>
      <left style="thin"/>
      <right style="thin"/>
      <top>
        <color indexed="63"/>
      </top>
      <bottom style="thin"/>
    </border>
    <border>
      <left style="medium"/>
      <right style="thin"/>
      <top style="thin"/>
      <bottom style="thin"/>
    </border>
    <border>
      <left style="thin"/>
      <right style="thin"/>
      <top style="thin"/>
      <bottom style="thin"/>
    </border>
    <border>
      <left style="medium"/>
      <right>
        <color indexed="63"/>
      </right>
      <top style="thin"/>
      <bottom style="thin"/>
    </border>
    <border>
      <left style="medium"/>
      <right>
        <color indexed="63"/>
      </right>
      <top>
        <color indexed="63"/>
      </top>
      <bottom>
        <color indexed="63"/>
      </bottom>
    </border>
    <border>
      <left style="thin"/>
      <right style="thin"/>
      <top style="thin"/>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style="thin"/>
      <top>
        <color indexed="63"/>
      </top>
      <bottom style="thin"/>
    </border>
    <border>
      <left style="medium"/>
      <right style="thin"/>
      <top style="medium"/>
      <bottom style="thin"/>
    </border>
    <border>
      <left style="thin"/>
      <right style="medium"/>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medium"/>
      <bottom style="medium"/>
    </border>
    <border>
      <left style="thin"/>
      <right style="thin"/>
      <top style="medium"/>
      <bottom>
        <color indexed="63"/>
      </bottom>
    </border>
    <border>
      <left style="thin"/>
      <right style="thin"/>
      <top>
        <color indexed="63"/>
      </top>
      <bottom style="medium"/>
    </border>
    <border>
      <left style="thin"/>
      <right style="double"/>
      <top style="medium"/>
      <bottom>
        <color indexed="63"/>
      </bottom>
    </border>
    <border>
      <left style="thin"/>
      <right style="double"/>
      <top>
        <color indexed="63"/>
      </top>
      <bottom style="thin"/>
    </border>
    <border>
      <left style="thin"/>
      <right>
        <color indexed="63"/>
      </right>
      <top style="medium"/>
      <bottom>
        <color indexed="63"/>
      </bottom>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color indexed="63"/>
      </bottom>
    </border>
    <border>
      <left style="medium"/>
      <right>
        <color indexed="63"/>
      </right>
      <top style="medium"/>
      <bottom style="medium"/>
    </border>
    <border>
      <left>
        <color indexed="63"/>
      </left>
      <right style="medium"/>
      <top style="medium"/>
      <bottom style="medium"/>
    </border>
    <border>
      <left style="double"/>
      <right>
        <color indexed="63"/>
      </right>
      <top style="medium"/>
      <bottom>
        <color indexed="63"/>
      </bottom>
    </border>
    <border>
      <left style="double"/>
      <right>
        <color indexed="63"/>
      </right>
      <top>
        <color indexed="63"/>
      </top>
      <bottom style="medium"/>
    </border>
    <border>
      <left>
        <color indexed="63"/>
      </left>
      <right style="thin"/>
      <top>
        <color indexed="63"/>
      </top>
      <bottom>
        <color indexed="63"/>
      </bottom>
    </border>
    <border>
      <left style="double"/>
      <right>
        <color indexed="63"/>
      </right>
      <top style="thin"/>
      <bottom style="thin"/>
    </border>
    <border>
      <left>
        <color indexed="63"/>
      </left>
      <right style="medium"/>
      <top style="thin"/>
      <bottom style="thin"/>
    </border>
    <border>
      <left>
        <color indexed="63"/>
      </left>
      <right>
        <color indexed="63"/>
      </right>
      <top>
        <color indexed="63"/>
      </top>
      <bottom style="thin"/>
    </border>
    <border>
      <left style="thin"/>
      <right>
        <color indexed="63"/>
      </right>
      <top>
        <color indexed="63"/>
      </top>
      <bottom style="thin"/>
    </border>
    <border>
      <left style="thin"/>
      <right style="medium"/>
      <top style="thin"/>
      <bottom>
        <color indexed="63"/>
      </bottom>
    </border>
    <border>
      <left style="medium"/>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19">
    <xf numFmtId="0" fontId="0" fillId="0" borderId="0" xfId="0" applyAlignment="1">
      <alignment/>
    </xf>
    <xf numFmtId="0" fontId="4" fillId="0" borderId="1" xfId="0" applyFont="1" applyBorder="1" applyAlignment="1">
      <alignment horizontal="left" vertical="center" wrapText="1"/>
    </xf>
    <xf numFmtId="0" fontId="4" fillId="0" borderId="2" xfId="0" applyFont="1" applyFill="1" applyBorder="1" applyAlignment="1">
      <alignment horizontal="left" vertical="center" wrapText="1"/>
    </xf>
    <xf numFmtId="0" fontId="12" fillId="0" borderId="0" xfId="0" applyFont="1" applyFill="1" applyBorder="1" applyAlignment="1">
      <alignment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4" fillId="0" borderId="0" xfId="0" applyFont="1" applyFill="1" applyAlignment="1">
      <alignment vertical="center" wrapText="1"/>
    </xf>
    <xf numFmtId="0" fontId="14" fillId="0" borderId="5" xfId="0" applyFont="1" applyFill="1" applyBorder="1" applyAlignment="1">
      <alignment horizontal="center"/>
    </xf>
    <xf numFmtId="0" fontId="15" fillId="2" borderId="6" xfId="0" applyFont="1" applyFill="1" applyBorder="1" applyAlignment="1">
      <alignment horizontal="center"/>
    </xf>
    <xf numFmtId="0" fontId="0" fillId="0" borderId="0" xfId="0" applyFill="1" applyAlignment="1">
      <alignment/>
    </xf>
    <xf numFmtId="0" fontId="0" fillId="0" borderId="0" xfId="0" applyAlignment="1">
      <alignment wrapText="1"/>
    </xf>
    <xf numFmtId="0" fontId="16" fillId="0" borderId="0" xfId="0" applyFont="1" applyAlignment="1">
      <alignment horizontal="left" wrapText="1"/>
    </xf>
    <xf numFmtId="0" fontId="19" fillId="0" borderId="0" xfId="0" applyFont="1" applyAlignment="1">
      <alignment horizontal="left" wrapText="1"/>
    </xf>
    <xf numFmtId="0" fontId="18" fillId="0" borderId="0" xfId="0" applyFont="1" applyAlignment="1">
      <alignment wrapText="1"/>
    </xf>
    <xf numFmtId="0" fontId="21" fillId="0" borderId="0" xfId="0" applyFont="1" applyAlignment="1">
      <alignment wrapText="1"/>
    </xf>
    <xf numFmtId="0" fontId="13" fillId="0" borderId="0" xfId="0" applyFont="1" applyAlignment="1">
      <alignment wrapText="1"/>
    </xf>
    <xf numFmtId="0" fontId="21" fillId="0" borderId="0" xfId="0" applyFont="1" applyAlignment="1">
      <alignment horizontal="left" wrapText="1"/>
    </xf>
    <xf numFmtId="0" fontId="23" fillId="0" borderId="4" xfId="0" applyFont="1" applyFill="1" applyBorder="1" applyAlignment="1">
      <alignment horizontal="center" vertical="center" wrapText="1"/>
    </xf>
    <xf numFmtId="0" fontId="0" fillId="0" borderId="0" xfId="0" applyFill="1" applyBorder="1" applyAlignment="1">
      <alignment/>
    </xf>
    <xf numFmtId="0" fontId="23" fillId="0" borderId="7"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16" fontId="3" fillId="0" borderId="13" xfId="0" applyNumberFormat="1" applyFont="1" applyFill="1" applyBorder="1" applyAlignment="1">
      <alignment horizontal="center" vertical="center" wrapText="1"/>
    </xf>
    <xf numFmtId="16" fontId="3" fillId="0" borderId="11" xfId="0" applyNumberFormat="1" applyFont="1" applyFill="1" applyBorder="1" applyAlignment="1">
      <alignment horizontal="center" vertical="center" wrapText="1"/>
    </xf>
    <xf numFmtId="16" fontId="3" fillId="0" borderId="12"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2" xfId="0" applyFont="1" applyFill="1" applyBorder="1" applyAlignment="1">
      <alignment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vertical="center" wrapText="1"/>
    </xf>
    <xf numFmtId="0" fontId="4" fillId="0" borderId="15" xfId="0" applyFont="1" applyFill="1" applyBorder="1" applyAlignment="1">
      <alignment horizontal="left" vertical="center" wrapText="1"/>
    </xf>
    <xf numFmtId="0" fontId="4" fillId="0" borderId="16" xfId="0" applyFont="1" applyFill="1" applyBorder="1" applyAlignment="1">
      <alignment vertical="center" wrapText="1"/>
    </xf>
    <xf numFmtId="0" fontId="6" fillId="0" borderId="0" xfId="0" applyFont="1" applyFill="1" applyAlignment="1">
      <alignment/>
    </xf>
    <xf numFmtId="0" fontId="7" fillId="0" borderId="5" xfId="0" applyFont="1" applyFill="1" applyBorder="1" applyAlignment="1">
      <alignment horizontal="center" vertical="center"/>
    </xf>
    <xf numFmtId="0" fontId="7" fillId="0" borderId="17" xfId="0" applyFont="1" applyFill="1" applyBorder="1" applyAlignment="1">
      <alignment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vertical="center" wrapText="1"/>
    </xf>
    <xf numFmtId="0" fontId="3" fillId="0" borderId="20"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0" fillId="0" borderId="0" xfId="0" applyFill="1" applyBorder="1" applyAlignment="1">
      <alignment vertical="center" wrapText="1"/>
    </xf>
    <xf numFmtId="9" fontId="23" fillId="0" borderId="4" xfId="0" applyNumberFormat="1" applyFont="1" applyFill="1" applyBorder="1" applyAlignment="1">
      <alignment horizontal="center" vertical="center" wrapText="1"/>
    </xf>
    <xf numFmtId="0" fontId="11" fillId="0" borderId="4" xfId="0" applyFont="1" applyFill="1" applyBorder="1" applyAlignment="1">
      <alignment horizontal="center" vertical="center" wrapText="1"/>
    </xf>
    <xf numFmtId="0" fontId="0" fillId="0" borderId="0" xfId="0" applyFill="1" applyAlignment="1">
      <alignment horizontal="center"/>
    </xf>
    <xf numFmtId="0" fontId="4" fillId="0" borderId="0" xfId="0" applyFont="1" applyFill="1" applyBorder="1" applyAlignment="1">
      <alignment horizontal="left" vertical="center" wrapText="1"/>
    </xf>
    <xf numFmtId="0" fontId="4" fillId="0" borderId="1" xfId="0" applyFont="1" applyFill="1" applyBorder="1" applyAlignment="1">
      <alignment vertical="center" wrapText="1"/>
    </xf>
    <xf numFmtId="0" fontId="0" fillId="0" borderId="0" xfId="0" applyFont="1" applyFill="1" applyAlignment="1">
      <alignment/>
    </xf>
    <xf numFmtId="0" fontId="13" fillId="0" borderId="0" xfId="0" applyFont="1" applyFill="1" applyBorder="1" applyAlignment="1">
      <alignment wrapText="1"/>
    </xf>
    <xf numFmtId="0" fontId="8" fillId="3" borderId="4"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11" fillId="2" borderId="4" xfId="0" applyFont="1" applyFill="1" applyBorder="1" applyAlignment="1">
      <alignment horizontal="center" vertical="center" wrapText="1"/>
    </xf>
    <xf numFmtId="3" fontId="23" fillId="0" borderId="7" xfId="0" applyNumberFormat="1" applyFont="1" applyFill="1" applyBorder="1" applyAlignment="1">
      <alignment horizontal="center" vertical="center" wrapText="1"/>
    </xf>
    <xf numFmtId="9" fontId="23" fillId="0" borderId="2" xfId="0" applyNumberFormat="1" applyFont="1" applyFill="1" applyBorder="1" applyAlignment="1">
      <alignment horizontal="center" vertical="center" wrapText="1"/>
    </xf>
    <xf numFmtId="3" fontId="23" fillId="0" borderId="4" xfId="0" applyNumberFormat="1" applyFont="1" applyFill="1" applyBorder="1" applyAlignment="1" quotePrefix="1">
      <alignment horizontal="center" vertical="center" wrapText="1"/>
    </xf>
    <xf numFmtId="3" fontId="23" fillId="0" borderId="4" xfId="0" applyNumberFormat="1" applyFont="1" applyFill="1" applyBorder="1" applyAlignment="1">
      <alignment horizontal="center" vertical="center" wrapText="1"/>
    </xf>
    <xf numFmtId="0" fontId="25" fillId="0" borderId="21" xfId="0" applyFont="1" applyFill="1" applyBorder="1" applyAlignment="1">
      <alignment horizontal="center" vertical="center" wrapText="1"/>
    </xf>
    <xf numFmtId="3" fontId="25" fillId="0" borderId="21" xfId="0" applyNumberFormat="1" applyFont="1" applyFill="1" applyBorder="1" applyAlignment="1">
      <alignment horizontal="center" vertical="center" wrapText="1"/>
    </xf>
    <xf numFmtId="0" fontId="25" fillId="0" borderId="22" xfId="0" applyFont="1" applyFill="1" applyBorder="1" applyAlignment="1">
      <alignment horizontal="center" vertical="center" wrapText="1"/>
    </xf>
    <xf numFmtId="3" fontId="25" fillId="0" borderId="22" xfId="0" applyNumberFormat="1"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7" xfId="0" applyFont="1" applyFill="1" applyBorder="1" applyAlignment="1">
      <alignment horizontal="left" vertical="center" wrapText="1"/>
    </xf>
    <xf numFmtId="9" fontId="23" fillId="0" borderId="7" xfId="0" applyNumberFormat="1" applyFont="1" applyFill="1" applyBorder="1" applyAlignment="1">
      <alignment horizontal="center" vertical="center" wrapText="1"/>
    </xf>
    <xf numFmtId="0" fontId="23" fillId="0" borderId="23" xfId="0" applyFont="1" applyFill="1" applyBorder="1" applyAlignment="1">
      <alignment horizontal="center" vertical="center" wrapText="1"/>
    </xf>
    <xf numFmtId="9" fontId="23" fillId="0" borderId="23" xfId="0" applyNumberFormat="1" applyFont="1" applyFill="1" applyBorder="1" applyAlignment="1">
      <alignment horizontal="center" vertical="center" wrapText="1"/>
    </xf>
    <xf numFmtId="0" fontId="25" fillId="0" borderId="2" xfId="0" applyFont="1" applyFill="1" applyBorder="1" applyAlignment="1">
      <alignment/>
    </xf>
    <xf numFmtId="0" fontId="23" fillId="0" borderId="4" xfId="0" applyFont="1" applyFill="1" applyBorder="1" applyAlignment="1">
      <alignment vertical="center" wrapText="1"/>
    </xf>
    <xf numFmtId="0" fontId="23" fillId="0" borderId="4" xfId="0" applyFont="1" applyFill="1" applyBorder="1" applyAlignment="1">
      <alignment horizontal="center" vertical="center"/>
    </xf>
    <xf numFmtId="9" fontId="23" fillId="0" borderId="4" xfId="0" applyNumberFormat="1" applyFont="1" applyFill="1" applyBorder="1" applyAlignment="1">
      <alignment horizontal="center" vertical="center"/>
    </xf>
    <xf numFmtId="0" fontId="25" fillId="0" borderId="4" xfId="0" applyFont="1" applyFill="1" applyBorder="1" applyAlignment="1">
      <alignment horizontal="center" vertical="center" wrapText="1"/>
    </xf>
    <xf numFmtId="0" fontId="25" fillId="0" borderId="0" xfId="0" applyFont="1" applyFill="1" applyAlignment="1">
      <alignment/>
    </xf>
    <xf numFmtId="0" fontId="25" fillId="0" borderId="2" xfId="0" applyFont="1" applyFill="1" applyBorder="1" applyAlignment="1">
      <alignment/>
    </xf>
    <xf numFmtId="0" fontId="23" fillId="0" borderId="4" xfId="0" applyFont="1" applyFill="1" applyBorder="1" applyAlignment="1">
      <alignment horizontal="left" vertical="center" wrapText="1"/>
    </xf>
    <xf numFmtId="0" fontId="23" fillId="0" borderId="4" xfId="0" applyNumberFormat="1" applyFont="1" applyFill="1" applyBorder="1" applyAlignment="1">
      <alignment horizontal="center" vertical="center" wrapText="1"/>
    </xf>
    <xf numFmtId="3" fontId="0" fillId="0" borderId="0" xfId="0" applyNumberFormat="1" applyFill="1" applyAlignment="1">
      <alignment/>
    </xf>
    <xf numFmtId="3" fontId="23" fillId="0" borderId="0" xfId="0" applyNumberFormat="1" applyFont="1" applyFill="1" applyBorder="1" applyAlignment="1">
      <alignment horizontal="center" vertical="center" wrapText="1"/>
    </xf>
    <xf numFmtId="0" fontId="0" fillId="0" borderId="24" xfId="0" applyFill="1" applyBorder="1" applyAlignment="1">
      <alignment/>
    </xf>
    <xf numFmtId="0" fontId="0" fillId="0" borderId="13" xfId="0" applyFill="1" applyBorder="1" applyAlignment="1">
      <alignment/>
    </xf>
    <xf numFmtId="0" fontId="3" fillId="0" borderId="8" xfId="0" applyFont="1" applyFill="1" applyBorder="1" applyAlignment="1">
      <alignment horizontal="center" vertical="center" wrapText="1"/>
    </xf>
    <xf numFmtId="0" fontId="0" fillId="0" borderId="10" xfId="0" applyFill="1" applyBorder="1" applyAlignment="1">
      <alignment/>
    </xf>
    <xf numFmtId="0" fontId="3" fillId="0" borderId="25" xfId="0" applyFont="1" applyFill="1" applyBorder="1" applyAlignment="1">
      <alignment horizontal="center" vertical="center" wrapText="1"/>
    </xf>
    <xf numFmtId="0" fontId="0" fillId="0" borderId="26" xfId="0" applyFill="1" applyBorder="1" applyAlignment="1">
      <alignment/>
    </xf>
    <xf numFmtId="0" fontId="3" fillId="0" borderId="27" xfId="0" applyFont="1" applyFill="1" applyBorder="1" applyAlignment="1">
      <alignment horizontal="center" vertical="center" wrapText="1"/>
    </xf>
    <xf numFmtId="0" fontId="0" fillId="0" borderId="28" xfId="0" applyFill="1" applyBorder="1" applyAlignment="1">
      <alignment/>
    </xf>
    <xf numFmtId="0" fontId="3" fillId="0" borderId="29" xfId="0" applyFont="1" applyFill="1" applyBorder="1" applyAlignment="1">
      <alignment horizontal="center" vertical="center" wrapText="1"/>
    </xf>
    <xf numFmtId="0" fontId="0" fillId="0" borderId="8" xfId="0" applyFill="1" applyBorder="1" applyAlignment="1">
      <alignment/>
    </xf>
    <xf numFmtId="0" fontId="4" fillId="0" borderId="30" xfId="0" applyFont="1" applyFill="1" applyBorder="1" applyAlignment="1">
      <alignment vertical="center" wrapText="1"/>
    </xf>
    <xf numFmtId="0" fontId="0" fillId="0" borderId="31" xfId="0" applyFill="1" applyBorder="1" applyAlignment="1">
      <alignment/>
    </xf>
    <xf numFmtId="0" fontId="8" fillId="3" borderId="4" xfId="0" applyFont="1" applyFill="1" applyBorder="1" applyAlignment="1">
      <alignment horizontal="center" vertical="center" wrapText="1"/>
    </xf>
    <xf numFmtId="0" fontId="0" fillId="3" borderId="4" xfId="0" applyFill="1" applyBorder="1" applyAlignment="1">
      <alignment/>
    </xf>
    <xf numFmtId="0" fontId="25" fillId="0" borderId="4" xfId="0" applyFont="1" applyFill="1" applyBorder="1" applyAlignment="1">
      <alignment/>
    </xf>
    <xf numFmtId="0" fontId="3" fillId="0" borderId="32"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0" fillId="5" borderId="4" xfId="0" applyFill="1" applyBorder="1" applyAlignment="1">
      <alignment horizontal="center" vertical="center" wrapText="1"/>
    </xf>
    <xf numFmtId="0" fontId="25" fillId="0" borderId="7" xfId="0" applyFont="1" applyFill="1" applyBorder="1" applyAlignment="1">
      <alignment horizontal="center"/>
    </xf>
    <xf numFmtId="0" fontId="25" fillId="0" borderId="2" xfId="0" applyFont="1" applyFill="1" applyBorder="1" applyAlignment="1">
      <alignment horizontal="center"/>
    </xf>
    <xf numFmtId="0" fontId="23" fillId="0" borderId="7"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3" fillId="0" borderId="35" xfId="0" applyFont="1" applyFill="1" applyBorder="1" applyAlignment="1">
      <alignment horizontal="center" vertical="center" wrapText="1"/>
    </xf>
    <xf numFmtId="0" fontId="25" fillId="0" borderId="35" xfId="0" applyFont="1" applyFill="1" applyBorder="1" applyAlignment="1">
      <alignment horizontal="center"/>
    </xf>
    <xf numFmtId="9" fontId="23" fillId="0" borderId="7" xfId="0" applyNumberFormat="1" applyFont="1" applyFill="1" applyBorder="1" applyAlignment="1">
      <alignment horizontal="center" vertical="center" wrapText="1"/>
    </xf>
    <xf numFmtId="9" fontId="23" fillId="0" borderId="2" xfId="0" applyNumberFormat="1" applyFont="1" applyFill="1" applyBorder="1" applyAlignment="1">
      <alignment horizontal="center" vertical="center" wrapText="1"/>
    </xf>
    <xf numFmtId="0" fontId="25" fillId="0" borderId="35" xfId="0" applyFont="1" applyFill="1" applyBorder="1" applyAlignment="1">
      <alignment/>
    </xf>
    <xf numFmtId="0" fontId="25" fillId="0" borderId="2" xfId="0" applyFont="1" applyFill="1" applyBorder="1" applyAlignment="1">
      <alignment/>
    </xf>
    <xf numFmtId="3" fontId="23" fillId="0" borderId="7" xfId="0" applyNumberFormat="1" applyFont="1" applyFill="1" applyBorder="1" applyAlignment="1" quotePrefix="1">
      <alignment horizontal="center" vertical="center" wrapText="1"/>
    </xf>
    <xf numFmtId="0" fontId="10" fillId="5" borderId="7" xfId="0" applyFont="1" applyFill="1" applyBorder="1" applyAlignment="1">
      <alignment horizontal="center" vertical="center" wrapText="1"/>
    </xf>
    <xf numFmtId="0" fontId="0" fillId="5" borderId="2" xfId="0" applyFill="1" applyBorder="1" applyAlignment="1">
      <alignment/>
    </xf>
    <xf numFmtId="0" fontId="0" fillId="5" borderId="35" xfId="0" applyFill="1" applyBorder="1" applyAlignment="1">
      <alignment/>
    </xf>
    <xf numFmtId="3" fontId="23" fillId="0" borderId="7" xfId="0" applyNumberFormat="1" applyFont="1" applyFill="1" applyBorder="1" applyAlignment="1">
      <alignment horizontal="center" vertical="center" wrapText="1"/>
    </xf>
    <xf numFmtId="3" fontId="23" fillId="0" borderId="35" xfId="0" applyNumberFormat="1" applyFont="1" applyFill="1" applyBorder="1" applyAlignment="1">
      <alignment horizontal="center" vertical="center" wrapText="1"/>
    </xf>
    <xf numFmtId="0" fontId="10" fillId="5" borderId="35" xfId="0" applyFont="1" applyFill="1" applyBorder="1" applyAlignment="1">
      <alignment horizontal="center" vertical="center" wrapText="1"/>
    </xf>
    <xf numFmtId="3" fontId="23" fillId="0" borderId="2" xfId="0" applyNumberFormat="1" applyFont="1" applyFill="1" applyBorder="1" applyAlignment="1">
      <alignment horizontal="center" vertical="center" wrapText="1"/>
    </xf>
    <xf numFmtId="0" fontId="25" fillId="0" borderId="7" xfId="0" applyFont="1" applyFill="1" applyBorder="1" applyAlignment="1">
      <alignment/>
    </xf>
    <xf numFmtId="3" fontId="23" fillId="0" borderId="4" xfId="0" applyNumberFormat="1" applyFont="1" applyFill="1" applyBorder="1" applyAlignment="1">
      <alignment horizontal="center" vertical="center" wrapText="1"/>
    </xf>
    <xf numFmtId="3" fontId="25" fillId="0" borderId="4" xfId="0" applyNumberFormat="1" applyFont="1" applyFill="1" applyBorder="1" applyAlignment="1">
      <alignment horizontal="center" vertical="center" wrapText="1"/>
    </xf>
    <xf numFmtId="3" fontId="25" fillId="0" borderId="7" xfId="0" applyNumberFormat="1" applyFont="1" applyFill="1" applyBorder="1" applyAlignment="1">
      <alignment horizontal="center" vertical="center" wrapText="1"/>
    </xf>
    <xf numFmtId="0" fontId="23" fillId="0" borderId="4"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35"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20"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0" fillId="0" borderId="40" xfId="0" applyFill="1" applyBorder="1" applyAlignment="1">
      <alignment/>
    </xf>
    <xf numFmtId="0" fontId="3"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23" fillId="0" borderId="4" xfId="0" applyFont="1" applyFill="1" applyBorder="1" applyAlignment="1">
      <alignment horizontal="center" vertical="top" wrapText="1"/>
    </xf>
    <xf numFmtId="0" fontId="25" fillId="0" borderId="4" xfId="0" applyFont="1" applyFill="1" applyBorder="1" applyAlignment="1">
      <alignment horizontal="center" vertical="top" wrapText="1"/>
    </xf>
    <xf numFmtId="0" fontId="23" fillId="0" borderId="22" xfId="0" applyFont="1" applyFill="1" applyBorder="1" applyAlignment="1">
      <alignment horizontal="center" vertical="center" wrapText="1"/>
    </xf>
    <xf numFmtId="0" fontId="25" fillId="0" borderId="17" xfId="0" applyFont="1" applyFill="1" applyBorder="1" applyAlignment="1">
      <alignment/>
    </xf>
    <xf numFmtId="0" fontId="25" fillId="0" borderId="20" xfId="0" applyFont="1" applyFill="1" applyBorder="1" applyAlignment="1">
      <alignment/>
    </xf>
    <xf numFmtId="0" fontId="7" fillId="2" borderId="41"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42" xfId="0" applyFont="1" applyFill="1" applyBorder="1" applyAlignment="1">
      <alignment horizontal="center" vertical="center" wrapText="1"/>
    </xf>
    <xf numFmtId="3" fontId="23" fillId="0" borderId="4" xfId="0" applyNumberFormat="1" applyFont="1" applyFill="1" applyBorder="1" applyAlignment="1">
      <alignment horizontal="center" vertical="top" wrapText="1"/>
    </xf>
    <xf numFmtId="3" fontId="25" fillId="0" borderId="4" xfId="0" applyNumberFormat="1" applyFont="1" applyFill="1" applyBorder="1" applyAlignment="1">
      <alignment horizontal="center" vertical="top" wrapText="1"/>
    </xf>
    <xf numFmtId="3" fontId="23" fillId="0" borderId="7" xfId="0" applyNumberFormat="1" applyFont="1" applyFill="1" applyBorder="1" applyAlignment="1">
      <alignment horizontal="center" vertical="top" wrapText="1"/>
    </xf>
    <xf numFmtId="3" fontId="23" fillId="0" borderId="35" xfId="0" applyNumberFormat="1" applyFont="1" applyFill="1" applyBorder="1" applyAlignment="1">
      <alignment horizontal="center" vertical="top" wrapText="1"/>
    </xf>
    <xf numFmtId="3" fontId="25" fillId="0" borderId="35" xfId="0" applyNumberFormat="1" applyFont="1" applyFill="1" applyBorder="1" applyAlignment="1">
      <alignment horizontal="center" vertical="top" wrapText="1"/>
    </xf>
    <xf numFmtId="3" fontId="25" fillId="0" borderId="2" xfId="0" applyNumberFormat="1" applyFont="1" applyFill="1" applyBorder="1" applyAlignment="1">
      <alignment horizontal="center" vertical="top" wrapText="1"/>
    </xf>
    <xf numFmtId="0" fontId="3" fillId="0" borderId="18" xfId="0" applyFont="1" applyFill="1" applyBorder="1" applyAlignment="1">
      <alignment horizontal="left" vertical="center" wrapText="1"/>
    </xf>
    <xf numFmtId="0" fontId="0" fillId="0" borderId="0" xfId="0" applyFill="1" applyAlignment="1">
      <alignment/>
    </xf>
    <xf numFmtId="0" fontId="0" fillId="0" borderId="43" xfId="0" applyFill="1" applyBorder="1" applyAlignment="1">
      <alignment/>
    </xf>
    <xf numFmtId="0" fontId="9" fillId="4" borderId="7" xfId="0" applyFont="1" applyFill="1" applyBorder="1" applyAlignment="1">
      <alignment horizontal="center" vertical="center" wrapText="1"/>
    </xf>
    <xf numFmtId="0" fontId="0" fillId="4" borderId="35" xfId="0" applyFill="1" applyBorder="1" applyAlignment="1">
      <alignment/>
    </xf>
    <xf numFmtId="0" fontId="0" fillId="4" borderId="2" xfId="0" applyFill="1" applyBorder="1" applyAlignment="1">
      <alignment/>
    </xf>
    <xf numFmtId="0" fontId="8" fillId="3" borderId="7"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0" fillId="3" borderId="35" xfId="0" applyFill="1" applyBorder="1" applyAlignment="1">
      <alignment/>
    </xf>
    <xf numFmtId="0" fontId="0" fillId="3" borderId="2" xfId="0" applyFill="1" applyBorder="1" applyAlignment="1">
      <alignment/>
    </xf>
    <xf numFmtId="0" fontId="9" fillId="4" borderId="35"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0" fillId="4" borderId="7" xfId="0" applyFill="1" applyBorder="1" applyAlignment="1">
      <alignment horizontal="center" vertical="center" wrapText="1"/>
    </xf>
    <xf numFmtId="2" fontId="23" fillId="0" borderId="7" xfId="0" applyNumberFormat="1" applyFont="1" applyFill="1" applyBorder="1" applyAlignment="1">
      <alignment horizontal="center" vertical="center" wrapText="1"/>
    </xf>
    <xf numFmtId="2" fontId="23" fillId="0" borderId="35" xfId="0" applyNumberFormat="1" applyFont="1" applyFill="1" applyBorder="1" applyAlignment="1">
      <alignment horizontal="center" vertical="center" wrapText="1"/>
    </xf>
    <xf numFmtId="2" fontId="23" fillId="0" borderId="2" xfId="0" applyNumberFormat="1" applyFont="1" applyFill="1" applyBorder="1" applyAlignment="1">
      <alignment horizontal="center" vertical="center" wrapText="1"/>
    </xf>
    <xf numFmtId="0" fontId="0" fillId="0" borderId="1" xfId="0" applyFill="1" applyBorder="1" applyAlignment="1">
      <alignment/>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7" fillId="2" borderId="5"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4" fillId="0" borderId="13" xfId="0" applyFont="1" applyFill="1" applyBorder="1" applyAlignment="1">
      <alignment horizontal="center" vertical="center" wrapText="1"/>
    </xf>
    <xf numFmtId="0" fontId="0" fillId="0" borderId="6" xfId="0" applyFont="1" applyFill="1" applyBorder="1" applyAlignment="1">
      <alignment horizontal="center" vertical="center"/>
    </xf>
    <xf numFmtId="0" fontId="13" fillId="6" borderId="4" xfId="0" applyFont="1" applyFill="1" applyBorder="1" applyAlignment="1">
      <alignment horizontal="center" vertical="center" wrapText="1"/>
    </xf>
    <xf numFmtId="0" fontId="13" fillId="6" borderId="4" xfId="0" applyFont="1" applyFill="1" applyBorder="1" applyAlignment="1">
      <alignment horizontal="center" vertical="center"/>
    </xf>
    <xf numFmtId="0" fontId="13" fillId="6" borderId="22" xfId="0" applyFont="1" applyFill="1" applyBorder="1" applyAlignment="1">
      <alignment horizontal="center" vertical="center" wrapText="1"/>
    </xf>
    <xf numFmtId="0" fontId="13" fillId="6" borderId="7" xfId="0" applyFont="1" applyFill="1" applyBorder="1" applyAlignment="1">
      <alignment horizontal="center" vertical="center"/>
    </xf>
    <xf numFmtId="0" fontId="13" fillId="7" borderId="19" xfId="0" applyFont="1" applyFill="1" applyBorder="1" applyAlignment="1">
      <alignment horizontal="center" vertical="center"/>
    </xf>
    <xf numFmtId="0" fontId="13" fillId="7" borderId="4" xfId="0" applyFont="1" applyFill="1" applyBorder="1" applyAlignment="1">
      <alignment horizontal="center" vertical="center"/>
    </xf>
    <xf numFmtId="0" fontId="13" fillId="8" borderId="4" xfId="0" applyFont="1" applyFill="1" applyBorder="1" applyAlignment="1">
      <alignment horizontal="center" vertical="center"/>
    </xf>
    <xf numFmtId="0" fontId="13" fillId="9" borderId="4" xfId="0" applyFont="1" applyFill="1" applyBorder="1" applyAlignment="1">
      <alignment horizontal="center" vertical="center"/>
    </xf>
    <xf numFmtId="0" fontId="0" fillId="6" borderId="0" xfId="0" applyFont="1" applyFill="1" applyAlignment="1">
      <alignment vertical="center" wrapText="1"/>
    </xf>
    <xf numFmtId="0" fontId="13" fillId="6" borderId="44" xfId="0" applyFont="1" applyFill="1" applyBorder="1" applyAlignment="1">
      <alignment horizontal="center" vertical="center"/>
    </xf>
    <xf numFmtId="0" fontId="13" fillId="6" borderId="1" xfId="0" applyFont="1" applyFill="1" applyBorder="1" applyAlignment="1">
      <alignment horizontal="center" vertical="center"/>
    </xf>
    <xf numFmtId="0" fontId="13" fillId="7" borderId="19" xfId="0" applyFont="1" applyFill="1" applyBorder="1" applyAlignment="1">
      <alignment horizontal="center" vertical="center"/>
    </xf>
    <xf numFmtId="0" fontId="13" fillId="7" borderId="4" xfId="0" applyFont="1" applyFill="1" applyBorder="1" applyAlignment="1">
      <alignment horizontal="center" vertical="center" wrapText="1"/>
    </xf>
    <xf numFmtId="0" fontId="13" fillId="8" borderId="4" xfId="0" applyFont="1" applyFill="1" applyBorder="1" applyAlignment="1">
      <alignment horizontal="center" vertical="center"/>
    </xf>
    <xf numFmtId="0" fontId="13" fillId="8" borderId="4" xfId="0" applyFont="1" applyFill="1" applyBorder="1" applyAlignment="1">
      <alignment horizontal="center" vertical="center" wrapText="1"/>
    </xf>
    <xf numFmtId="0" fontId="13" fillId="9" borderId="4" xfId="0" applyFont="1" applyFill="1" applyBorder="1" applyAlignment="1">
      <alignment horizontal="center" vertical="center"/>
    </xf>
    <xf numFmtId="0" fontId="13" fillId="9" borderId="4" xfId="0" applyFont="1" applyFill="1" applyBorder="1" applyAlignment="1">
      <alignment horizontal="center" vertical="center" wrapText="1"/>
    </xf>
    <xf numFmtId="0" fontId="13" fillId="6" borderId="2"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8" borderId="4" xfId="0" applyFont="1" applyFill="1" applyBorder="1" applyAlignment="1">
      <alignment horizontal="center" vertical="center" wrapText="1"/>
    </xf>
    <xf numFmtId="0" fontId="3" fillId="9" borderId="4" xfId="0" applyFont="1" applyFill="1" applyBorder="1" applyAlignment="1">
      <alignment horizontal="center" vertical="center" wrapText="1"/>
    </xf>
    <xf numFmtId="0" fontId="4" fillId="0" borderId="7" xfId="0" applyFont="1" applyFill="1" applyBorder="1" applyAlignment="1">
      <alignment horizontal="left" vertical="center" wrapText="1"/>
    </xf>
    <xf numFmtId="0" fontId="4" fillId="0" borderId="45" xfId="0" applyFont="1" applyFill="1" applyBorder="1" applyAlignment="1">
      <alignment horizontal="left" vertical="center" wrapText="1"/>
    </xf>
    <xf numFmtId="0" fontId="0" fillId="0" borderId="4" xfId="0" applyFont="1" applyBorder="1" applyAlignment="1">
      <alignment/>
    </xf>
    <xf numFmtId="178" fontId="13" fillId="0" borderId="4" xfId="0" applyNumberFormat="1" applyFont="1" applyFill="1" applyBorder="1" applyAlignment="1">
      <alignment horizontal="right"/>
    </xf>
    <xf numFmtId="178" fontId="13" fillId="0" borderId="22" xfId="0" applyNumberFormat="1" applyFont="1" applyFill="1" applyBorder="1" applyAlignment="1">
      <alignment horizontal="right"/>
    </xf>
    <xf numFmtId="0" fontId="0" fillId="0" borderId="0" xfId="0" applyFont="1" applyAlignment="1">
      <alignment/>
    </xf>
    <xf numFmtId="0" fontId="26" fillId="0" borderId="4" xfId="0" applyFont="1" applyFill="1" applyBorder="1" applyAlignment="1">
      <alignment horizontal="center"/>
    </xf>
    <xf numFmtId="0" fontId="0" fillId="0" borderId="0" xfId="0" applyFont="1" applyFill="1" applyAlignment="1">
      <alignment/>
    </xf>
    <xf numFmtId="0" fontId="4" fillId="0" borderId="4" xfId="0" applyFont="1" applyBorder="1" applyAlignment="1">
      <alignment/>
    </xf>
    <xf numFmtId="178" fontId="0" fillId="0" borderId="4" xfId="0" applyNumberFormat="1" applyFont="1" applyFill="1" applyBorder="1" applyAlignment="1">
      <alignment horizontal="right"/>
    </xf>
    <xf numFmtId="0" fontId="8" fillId="3" borderId="5" xfId="0" applyFont="1" applyFill="1" applyBorder="1" applyAlignment="1">
      <alignment horizontal="center" vertical="center" wrapText="1"/>
    </xf>
    <xf numFmtId="178" fontId="0" fillId="0" borderId="4" xfId="0" applyNumberFormat="1" applyFont="1" applyBorder="1" applyAlignment="1">
      <alignment horizontal="right"/>
    </xf>
    <xf numFmtId="178" fontId="0" fillId="0" borderId="4" xfId="0" applyNumberFormat="1" applyBorder="1" applyAlignment="1">
      <alignment horizontal="right"/>
    </xf>
    <xf numFmtId="0" fontId="9" fillId="4" borderId="5" xfId="0" applyFont="1" applyFill="1" applyBorder="1" applyAlignment="1">
      <alignment horizontal="center" vertical="center" wrapText="1"/>
    </xf>
    <xf numFmtId="0" fontId="10" fillId="5" borderId="5" xfId="0" applyFont="1" applyFill="1" applyBorder="1" applyAlignment="1">
      <alignment horizontal="center" vertical="center" wrapText="1"/>
    </xf>
    <xf numFmtId="178" fontId="0" fillId="0" borderId="2" xfId="0" applyNumberFormat="1" applyFont="1" applyFill="1" applyBorder="1" applyAlignment="1">
      <alignment horizontal="right"/>
    </xf>
    <xf numFmtId="178" fontId="0" fillId="0" borderId="2" xfId="0" applyNumberFormat="1" applyFont="1" applyBorder="1" applyAlignment="1">
      <alignment horizontal="right"/>
    </xf>
    <xf numFmtId="0" fontId="10" fillId="5" borderId="46" xfId="0" applyFont="1" applyFill="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29"/>
  <sheetViews>
    <sheetView workbookViewId="0" topLeftCell="A1">
      <selection activeCell="A1" sqref="A1"/>
    </sheetView>
  </sheetViews>
  <sheetFormatPr defaultColWidth="9.140625" defaultRowHeight="12.75"/>
  <cols>
    <col min="1" max="1" width="119.00390625" style="11" customWidth="1"/>
  </cols>
  <sheetData>
    <row r="1" ht="12.75">
      <c r="A1" s="16" t="s">
        <v>711</v>
      </c>
    </row>
    <row r="2" ht="12.75">
      <c r="A2" s="16"/>
    </row>
    <row r="3" ht="38.25">
      <c r="A3" s="16" t="s">
        <v>490</v>
      </c>
    </row>
    <row r="4" ht="12.75">
      <c r="A4" s="16" t="s">
        <v>489</v>
      </c>
    </row>
    <row r="5" ht="13.5">
      <c r="A5" s="12" t="s">
        <v>712</v>
      </c>
    </row>
    <row r="6" ht="25.5">
      <c r="A6" s="13" t="s">
        <v>485</v>
      </c>
    </row>
    <row r="7" ht="25.5">
      <c r="A7" s="13" t="s">
        <v>486</v>
      </c>
    </row>
    <row r="8" ht="12.75">
      <c r="A8" s="13" t="s">
        <v>487</v>
      </c>
    </row>
    <row r="9" ht="12.75">
      <c r="A9" s="13" t="s">
        <v>488</v>
      </c>
    </row>
    <row r="10" ht="51.75">
      <c r="A10" s="12" t="s">
        <v>713</v>
      </c>
    </row>
    <row r="11" ht="26.25">
      <c r="A11" s="12" t="s">
        <v>714</v>
      </c>
    </row>
    <row r="12" ht="12.75">
      <c r="A12" s="13" t="s">
        <v>840</v>
      </c>
    </row>
    <row r="13" ht="15.75">
      <c r="A13" s="13" t="s">
        <v>841</v>
      </c>
    </row>
    <row r="14" ht="12.75">
      <c r="A14" s="13"/>
    </row>
    <row r="15" ht="25.5">
      <c r="A15" s="17" t="s">
        <v>491</v>
      </c>
    </row>
    <row r="16" ht="25.5">
      <c r="A16" s="13" t="s">
        <v>842</v>
      </c>
    </row>
    <row r="17" ht="13.5">
      <c r="A17" s="12" t="s">
        <v>843</v>
      </c>
    </row>
    <row r="18" ht="13.5">
      <c r="A18" s="12" t="s">
        <v>844</v>
      </c>
    </row>
    <row r="19" ht="12.75">
      <c r="A19" s="14"/>
    </row>
    <row r="20" ht="12.75">
      <c r="A20" s="13" t="s">
        <v>845</v>
      </c>
    </row>
    <row r="21" ht="38.25">
      <c r="A21" s="11" t="s">
        <v>493</v>
      </c>
    </row>
    <row r="23" ht="12.75">
      <c r="A23" s="15" t="s">
        <v>492</v>
      </c>
    </row>
    <row r="24" ht="25.5">
      <c r="A24" s="13" t="s">
        <v>846</v>
      </c>
    </row>
    <row r="25" ht="25.5">
      <c r="A25" s="13" t="s">
        <v>847</v>
      </c>
    </row>
    <row r="26" ht="12.75">
      <c r="A26" s="13" t="s">
        <v>848</v>
      </c>
    </row>
    <row r="27" ht="25.5">
      <c r="A27" s="13" t="s">
        <v>849</v>
      </c>
    </row>
    <row r="28" ht="38.25">
      <c r="A28" s="13" t="s">
        <v>850</v>
      </c>
    </row>
    <row r="29" ht="28.5">
      <c r="A29" s="14" t="s">
        <v>851</v>
      </c>
    </row>
  </sheetData>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W303"/>
  <sheetViews>
    <sheetView view="pageBreakPreview" zoomScale="75" zoomScaleSheetLayoutView="75" workbookViewId="0" topLeftCell="I1">
      <pane ySplit="4" topLeftCell="BM5" activePane="bottomLeft" state="frozen"/>
      <selection pane="topLeft" activeCell="B1" sqref="B1"/>
      <selection pane="bottomLeft" activeCell="B216" sqref="B216:B220"/>
    </sheetView>
  </sheetViews>
  <sheetFormatPr defaultColWidth="9.140625" defaultRowHeight="12.75"/>
  <cols>
    <col min="1" max="1" width="16.140625" style="48" hidden="1" customWidth="1"/>
    <col min="2" max="2" width="14.140625" style="10" customWidth="1"/>
    <col min="3" max="5" width="21.8515625" style="10" customWidth="1"/>
    <col min="6" max="6" width="9.421875" style="10" customWidth="1"/>
    <col min="7" max="7" width="19.7109375" style="10" customWidth="1"/>
    <col min="8" max="8" width="9.421875" style="10" customWidth="1"/>
    <col min="9" max="9" width="22.8515625" style="10" customWidth="1"/>
    <col min="10" max="10" width="19.28125" style="10" customWidth="1"/>
    <col min="11" max="11" width="56.28125" style="10" customWidth="1"/>
    <col min="12" max="12" width="9.140625" style="47" customWidth="1"/>
    <col min="13" max="13" width="10.421875" style="10" customWidth="1"/>
    <col min="14" max="14" width="9.57421875" style="10" customWidth="1"/>
    <col min="15" max="17" width="9.7109375" style="10" customWidth="1"/>
    <col min="18" max="16384" width="9.140625" style="10" customWidth="1"/>
  </cols>
  <sheetData>
    <row r="1" spans="1:17" ht="13.5" customHeight="1" thickBot="1">
      <c r="A1" s="131" t="s">
        <v>47</v>
      </c>
      <c r="B1" s="82"/>
      <c r="C1" s="82"/>
      <c r="D1" s="82"/>
      <c r="E1" s="82"/>
      <c r="F1" s="82"/>
      <c r="G1" s="82"/>
      <c r="H1" s="82"/>
      <c r="I1" s="82"/>
      <c r="J1" s="131" t="s">
        <v>48</v>
      </c>
      <c r="K1" s="132"/>
      <c r="L1" s="132"/>
      <c r="M1" s="132"/>
      <c r="N1" s="132"/>
      <c r="O1" s="132"/>
      <c r="P1" s="132"/>
      <c r="Q1" s="133"/>
    </row>
    <row r="2" spans="1:17" ht="24.75" customHeight="1">
      <c r="A2" s="97" t="s">
        <v>49</v>
      </c>
      <c r="B2" s="84" t="s">
        <v>50</v>
      </c>
      <c r="C2" s="90" t="s">
        <v>51</v>
      </c>
      <c r="D2" s="91"/>
      <c r="E2" s="86" t="s">
        <v>52</v>
      </c>
      <c r="F2" s="86" t="s">
        <v>53</v>
      </c>
      <c r="G2" s="22" t="s">
        <v>54</v>
      </c>
      <c r="H2" s="86" t="s">
        <v>53</v>
      </c>
      <c r="I2" s="88" t="s">
        <v>55</v>
      </c>
      <c r="J2" s="134" t="s">
        <v>56</v>
      </c>
      <c r="K2" s="98" t="s">
        <v>57</v>
      </c>
      <c r="L2" s="98" t="s">
        <v>58</v>
      </c>
      <c r="M2" s="99"/>
      <c r="N2" s="97" t="s">
        <v>59</v>
      </c>
      <c r="O2" s="98"/>
      <c r="P2" s="98"/>
      <c r="Q2" s="99"/>
    </row>
    <row r="3" spans="1:17" ht="48.75" customHeight="1" thickBot="1">
      <c r="A3" s="83"/>
      <c r="B3" s="85"/>
      <c r="C3" s="23" t="s">
        <v>60</v>
      </c>
      <c r="D3" s="24" t="s">
        <v>61</v>
      </c>
      <c r="E3" s="87"/>
      <c r="F3" s="87"/>
      <c r="G3" s="24" t="s">
        <v>62</v>
      </c>
      <c r="H3" s="87"/>
      <c r="I3" s="89"/>
      <c r="J3" s="135"/>
      <c r="K3" s="100"/>
      <c r="L3" s="25" t="s">
        <v>63</v>
      </c>
      <c r="M3" s="26" t="s">
        <v>64</v>
      </c>
      <c r="N3" s="27" t="s">
        <v>65</v>
      </c>
      <c r="O3" s="28" t="s">
        <v>66</v>
      </c>
      <c r="P3" s="28" t="s">
        <v>67</v>
      </c>
      <c r="Q3" s="29" t="s">
        <v>68</v>
      </c>
    </row>
    <row r="4" spans="1:17" s="37" customFormat="1" ht="90" customHeight="1" hidden="1">
      <c r="A4" s="30" t="s">
        <v>69</v>
      </c>
      <c r="B4" s="31" t="s">
        <v>562</v>
      </c>
      <c r="C4" s="92" t="s">
        <v>563</v>
      </c>
      <c r="D4" s="93"/>
      <c r="E4" s="32" t="s">
        <v>564</v>
      </c>
      <c r="F4" s="32" t="s">
        <v>565</v>
      </c>
      <c r="G4" s="32" t="s">
        <v>566</v>
      </c>
      <c r="H4" s="32" t="s">
        <v>565</v>
      </c>
      <c r="I4" s="6" t="s">
        <v>567</v>
      </c>
      <c r="J4" s="31" t="s">
        <v>568</v>
      </c>
      <c r="K4" s="2" t="s">
        <v>569</v>
      </c>
      <c r="L4" s="33"/>
      <c r="M4" s="34"/>
      <c r="N4" s="35" t="s">
        <v>570</v>
      </c>
      <c r="O4" s="32" t="s">
        <v>571</v>
      </c>
      <c r="P4" s="32" t="s">
        <v>572</v>
      </c>
      <c r="Q4" s="36" t="s">
        <v>573</v>
      </c>
    </row>
    <row r="5" spans="1:16" ht="24" customHeight="1">
      <c r="A5" s="38" t="s">
        <v>574</v>
      </c>
      <c r="B5" s="39"/>
      <c r="C5" s="39"/>
      <c r="D5" s="39"/>
      <c r="E5" s="39"/>
      <c r="F5" s="40"/>
      <c r="G5" s="41"/>
      <c r="H5" s="40"/>
      <c r="I5" s="39"/>
      <c r="J5" s="146" t="s">
        <v>574</v>
      </c>
      <c r="K5" s="147"/>
      <c r="L5" s="147"/>
      <c r="M5" s="147"/>
      <c r="N5" s="147"/>
      <c r="O5" s="147"/>
      <c r="P5" s="148"/>
    </row>
    <row r="6" spans="1:18" ht="55.5" customHeight="1">
      <c r="A6" s="136" t="s">
        <v>352</v>
      </c>
      <c r="B6" s="139" t="s">
        <v>495</v>
      </c>
      <c r="C6" s="141" t="s">
        <v>494</v>
      </c>
      <c r="D6" s="141" t="s">
        <v>407</v>
      </c>
      <c r="E6" s="141" t="s">
        <v>227</v>
      </c>
      <c r="F6" s="149">
        <v>15000000</v>
      </c>
      <c r="G6" s="141" t="s">
        <v>353</v>
      </c>
      <c r="H6" s="151">
        <v>15000000</v>
      </c>
      <c r="I6" s="18" t="s">
        <v>508</v>
      </c>
      <c r="J6" s="106" t="s">
        <v>902</v>
      </c>
      <c r="K6" s="18" t="s">
        <v>511</v>
      </c>
      <c r="L6" s="18" t="s">
        <v>907</v>
      </c>
      <c r="M6" s="18" t="s">
        <v>114</v>
      </c>
      <c r="N6" s="45">
        <v>0.25</v>
      </c>
      <c r="O6" s="45">
        <v>0.5</v>
      </c>
      <c r="P6" s="45">
        <v>0.75</v>
      </c>
      <c r="Q6" s="45">
        <v>1</v>
      </c>
      <c r="R6" s="19"/>
    </row>
    <row r="7" spans="1:18" ht="161.25" customHeight="1">
      <c r="A7" s="137"/>
      <c r="B7" s="139"/>
      <c r="C7" s="141"/>
      <c r="D7" s="141"/>
      <c r="E7" s="141"/>
      <c r="F7" s="149"/>
      <c r="G7" s="141"/>
      <c r="H7" s="152"/>
      <c r="I7" s="18" t="s">
        <v>582</v>
      </c>
      <c r="J7" s="110"/>
      <c r="K7" s="18" t="s">
        <v>735</v>
      </c>
      <c r="L7" s="18" t="s">
        <v>907</v>
      </c>
      <c r="M7" s="18" t="s">
        <v>115</v>
      </c>
      <c r="N7" s="45">
        <v>0.25</v>
      </c>
      <c r="O7" s="45">
        <v>0.5</v>
      </c>
      <c r="P7" s="45">
        <v>0.75</v>
      </c>
      <c r="Q7" s="45">
        <v>1</v>
      </c>
      <c r="R7" s="19"/>
    </row>
    <row r="8" spans="1:18" ht="161.25" customHeight="1">
      <c r="A8" s="137"/>
      <c r="B8" s="139"/>
      <c r="C8" s="141"/>
      <c r="D8" s="141"/>
      <c r="E8" s="141"/>
      <c r="F8" s="149"/>
      <c r="G8" s="141"/>
      <c r="H8" s="152"/>
      <c r="I8" s="18" t="s">
        <v>734</v>
      </c>
      <c r="J8" s="110"/>
      <c r="K8" s="18" t="s">
        <v>736</v>
      </c>
      <c r="L8" s="18" t="s">
        <v>907</v>
      </c>
      <c r="M8" s="18" t="s">
        <v>218</v>
      </c>
      <c r="N8" s="45">
        <v>0.25</v>
      </c>
      <c r="O8" s="45">
        <v>0.5</v>
      </c>
      <c r="P8" s="45">
        <v>0.75</v>
      </c>
      <c r="Q8" s="45">
        <v>1</v>
      </c>
      <c r="R8" s="19"/>
    </row>
    <row r="9" spans="1:18" ht="80.25" customHeight="1">
      <c r="A9" s="137"/>
      <c r="B9" s="139"/>
      <c r="C9" s="141"/>
      <c r="D9" s="141"/>
      <c r="E9" s="141"/>
      <c r="F9" s="149"/>
      <c r="G9" s="141"/>
      <c r="H9" s="152"/>
      <c r="I9" s="18" t="s">
        <v>521</v>
      </c>
      <c r="J9" s="107"/>
      <c r="K9" s="18" t="s">
        <v>454</v>
      </c>
      <c r="L9" s="18" t="s">
        <v>907</v>
      </c>
      <c r="M9" s="18" t="s">
        <v>134</v>
      </c>
      <c r="N9" s="45">
        <v>0.25</v>
      </c>
      <c r="O9" s="45">
        <v>0.5</v>
      </c>
      <c r="P9" s="45">
        <v>0.75</v>
      </c>
      <c r="Q9" s="45">
        <v>1</v>
      </c>
      <c r="R9" s="19"/>
    </row>
    <row r="10" spans="1:18" ht="67.5">
      <c r="A10" s="138"/>
      <c r="B10" s="140"/>
      <c r="C10" s="142"/>
      <c r="D10" s="142"/>
      <c r="E10" s="142"/>
      <c r="F10" s="150"/>
      <c r="G10" s="142"/>
      <c r="H10" s="153"/>
      <c r="I10" s="18" t="s">
        <v>512</v>
      </c>
      <c r="J10" s="106" t="s">
        <v>903</v>
      </c>
      <c r="K10" s="18" t="s">
        <v>737</v>
      </c>
      <c r="L10" s="18" t="s">
        <v>43</v>
      </c>
      <c r="M10" s="18" t="s">
        <v>213</v>
      </c>
      <c r="N10" s="45">
        <v>1</v>
      </c>
      <c r="O10" s="45">
        <v>1</v>
      </c>
      <c r="P10" s="45">
        <v>1</v>
      </c>
      <c r="Q10" s="45">
        <v>1</v>
      </c>
      <c r="R10" s="19"/>
    </row>
    <row r="11" spans="1:18" ht="60.75" customHeight="1">
      <c r="A11" s="138"/>
      <c r="B11" s="140"/>
      <c r="C11" s="142"/>
      <c r="D11" s="142"/>
      <c r="E11" s="142"/>
      <c r="F11" s="150"/>
      <c r="G11" s="142"/>
      <c r="H11" s="153"/>
      <c r="I11" s="18" t="s">
        <v>513</v>
      </c>
      <c r="J11" s="110"/>
      <c r="K11" s="18" t="s">
        <v>256</v>
      </c>
      <c r="L11" s="18" t="s">
        <v>907</v>
      </c>
      <c r="M11" s="18" t="s">
        <v>214</v>
      </c>
      <c r="N11" s="45">
        <v>0</v>
      </c>
      <c r="O11" s="45">
        <v>0</v>
      </c>
      <c r="P11" s="45">
        <v>1</v>
      </c>
      <c r="Q11" s="45">
        <v>1</v>
      </c>
      <c r="R11" s="19"/>
    </row>
    <row r="12" spans="1:18" ht="55.5" customHeight="1">
      <c r="A12" s="138"/>
      <c r="B12" s="140"/>
      <c r="C12" s="142"/>
      <c r="D12" s="142"/>
      <c r="E12" s="142"/>
      <c r="F12" s="150"/>
      <c r="G12" s="142"/>
      <c r="H12" s="153"/>
      <c r="I12" s="18" t="s">
        <v>514</v>
      </c>
      <c r="J12" s="110"/>
      <c r="K12" s="18" t="s">
        <v>560</v>
      </c>
      <c r="L12" s="18" t="s">
        <v>907</v>
      </c>
      <c r="M12" s="18" t="s">
        <v>206</v>
      </c>
      <c r="N12" s="45">
        <v>0.5</v>
      </c>
      <c r="O12" s="45">
        <v>0.75</v>
      </c>
      <c r="P12" s="45">
        <v>1</v>
      </c>
      <c r="Q12" s="45">
        <v>1</v>
      </c>
      <c r="R12" s="19"/>
    </row>
    <row r="13" spans="1:18" ht="45">
      <c r="A13" s="138"/>
      <c r="B13" s="140"/>
      <c r="C13" s="142"/>
      <c r="D13" s="142"/>
      <c r="E13" s="142"/>
      <c r="F13" s="150"/>
      <c r="G13" s="142"/>
      <c r="H13" s="153"/>
      <c r="I13" s="18" t="s">
        <v>510</v>
      </c>
      <c r="J13" s="110"/>
      <c r="K13" s="18" t="s">
        <v>455</v>
      </c>
      <c r="L13" s="18" t="s">
        <v>907</v>
      </c>
      <c r="M13" s="18" t="s">
        <v>116</v>
      </c>
      <c r="N13" s="45">
        <v>0</v>
      </c>
      <c r="O13" s="45">
        <v>0</v>
      </c>
      <c r="P13" s="45">
        <v>0.5</v>
      </c>
      <c r="Q13" s="45">
        <v>1</v>
      </c>
      <c r="R13" s="19"/>
    </row>
    <row r="14" spans="1:18" ht="54.75" customHeight="1">
      <c r="A14" s="138"/>
      <c r="B14" s="140"/>
      <c r="C14" s="142"/>
      <c r="D14" s="142"/>
      <c r="E14" s="142"/>
      <c r="F14" s="150"/>
      <c r="G14" s="142"/>
      <c r="H14" s="153"/>
      <c r="I14" s="18" t="s">
        <v>515</v>
      </c>
      <c r="J14" s="110"/>
      <c r="K14" s="18" t="s">
        <v>255</v>
      </c>
      <c r="L14" s="18" t="s">
        <v>43</v>
      </c>
      <c r="M14" s="18" t="s">
        <v>207</v>
      </c>
      <c r="N14" s="45">
        <v>0</v>
      </c>
      <c r="O14" s="45">
        <v>1</v>
      </c>
      <c r="P14" s="45">
        <v>1</v>
      </c>
      <c r="Q14" s="45">
        <v>1</v>
      </c>
      <c r="R14" s="19"/>
    </row>
    <row r="15" spans="1:18" ht="54.75" customHeight="1">
      <c r="A15" s="138"/>
      <c r="B15" s="140"/>
      <c r="C15" s="142"/>
      <c r="D15" s="142"/>
      <c r="E15" s="142"/>
      <c r="F15" s="150"/>
      <c r="G15" s="142"/>
      <c r="H15" s="153"/>
      <c r="I15" s="18" t="s">
        <v>522</v>
      </c>
      <c r="J15" s="110"/>
      <c r="K15" s="18" t="s">
        <v>456</v>
      </c>
      <c r="L15" s="18" t="s">
        <v>907</v>
      </c>
      <c r="M15" s="18" t="s">
        <v>135</v>
      </c>
      <c r="N15" s="45">
        <v>0.3</v>
      </c>
      <c r="O15" s="45">
        <v>0.8</v>
      </c>
      <c r="P15" s="45">
        <v>1</v>
      </c>
      <c r="Q15" s="45">
        <v>1</v>
      </c>
      <c r="R15" s="19"/>
    </row>
    <row r="16" spans="1:18" ht="54.75" customHeight="1">
      <c r="A16" s="138"/>
      <c r="B16" s="140"/>
      <c r="C16" s="142"/>
      <c r="D16" s="142"/>
      <c r="E16" s="142"/>
      <c r="F16" s="150"/>
      <c r="G16" s="142"/>
      <c r="H16" s="153"/>
      <c r="I16" s="18" t="s">
        <v>41</v>
      </c>
      <c r="J16" s="110"/>
      <c r="K16" s="18" t="s">
        <v>749</v>
      </c>
      <c r="L16" s="18" t="s">
        <v>43</v>
      </c>
      <c r="M16" s="18" t="s">
        <v>208</v>
      </c>
      <c r="N16" s="45">
        <v>1</v>
      </c>
      <c r="O16" s="45">
        <v>1</v>
      </c>
      <c r="P16" s="45">
        <v>1</v>
      </c>
      <c r="Q16" s="45">
        <v>1</v>
      </c>
      <c r="R16" s="19"/>
    </row>
    <row r="17" spans="1:18" ht="63.75" customHeight="1">
      <c r="A17" s="138"/>
      <c r="B17" s="140"/>
      <c r="C17" s="142"/>
      <c r="D17" s="142"/>
      <c r="E17" s="142"/>
      <c r="F17" s="150"/>
      <c r="G17" s="142"/>
      <c r="H17" s="153"/>
      <c r="I17" s="18" t="s">
        <v>752</v>
      </c>
      <c r="J17" s="110"/>
      <c r="K17" s="18" t="s">
        <v>224</v>
      </c>
      <c r="L17" s="18" t="s">
        <v>724</v>
      </c>
      <c r="M17" s="18" t="s">
        <v>228</v>
      </c>
      <c r="N17" s="45">
        <v>0.25</v>
      </c>
      <c r="O17" s="45">
        <v>0.5</v>
      </c>
      <c r="P17" s="45">
        <v>0.75</v>
      </c>
      <c r="Q17" s="45">
        <v>1</v>
      </c>
      <c r="R17" s="19"/>
    </row>
    <row r="18" spans="1:18" ht="51" customHeight="1">
      <c r="A18" s="138"/>
      <c r="B18" s="140"/>
      <c r="C18" s="142"/>
      <c r="D18" s="142"/>
      <c r="E18" s="142"/>
      <c r="F18" s="150"/>
      <c r="G18" s="142"/>
      <c r="H18" s="153"/>
      <c r="I18" s="18" t="s">
        <v>42</v>
      </c>
      <c r="J18" s="110"/>
      <c r="K18" s="18" t="s">
        <v>738</v>
      </c>
      <c r="L18" s="18" t="s">
        <v>36</v>
      </c>
      <c r="M18" s="18" t="s">
        <v>215</v>
      </c>
      <c r="N18" s="45">
        <v>0.25</v>
      </c>
      <c r="O18" s="45">
        <v>0.5</v>
      </c>
      <c r="P18" s="45">
        <v>0.75</v>
      </c>
      <c r="Q18" s="45">
        <v>1</v>
      </c>
      <c r="R18" s="19"/>
    </row>
    <row r="19" spans="1:18" ht="48.75" customHeight="1">
      <c r="A19" s="138"/>
      <c r="B19" s="140"/>
      <c r="C19" s="142"/>
      <c r="D19" s="142"/>
      <c r="E19" s="142"/>
      <c r="F19" s="150"/>
      <c r="G19" s="142"/>
      <c r="H19" s="153"/>
      <c r="I19" s="18" t="s">
        <v>457</v>
      </c>
      <c r="J19" s="110"/>
      <c r="K19" s="18" t="s">
        <v>119</v>
      </c>
      <c r="L19" s="18" t="s">
        <v>724</v>
      </c>
      <c r="M19" s="18" t="s">
        <v>718</v>
      </c>
      <c r="N19" s="45">
        <v>0.5</v>
      </c>
      <c r="O19" s="45">
        <v>0.5</v>
      </c>
      <c r="P19" s="45">
        <v>1</v>
      </c>
      <c r="Q19" s="45">
        <v>1</v>
      </c>
      <c r="R19" s="19"/>
    </row>
    <row r="20" spans="1:18" ht="34.5" customHeight="1">
      <c r="A20" s="138"/>
      <c r="B20" s="140"/>
      <c r="C20" s="142"/>
      <c r="D20" s="142"/>
      <c r="E20" s="142"/>
      <c r="F20" s="150"/>
      <c r="G20" s="142"/>
      <c r="H20" s="153"/>
      <c r="I20" s="104"/>
      <c r="J20" s="107"/>
      <c r="K20" s="18" t="s">
        <v>35</v>
      </c>
      <c r="L20" s="18" t="s">
        <v>724</v>
      </c>
      <c r="M20" s="18" t="s">
        <v>215</v>
      </c>
      <c r="N20" s="45">
        <v>0.25</v>
      </c>
      <c r="O20" s="45">
        <v>0.5</v>
      </c>
      <c r="P20" s="45">
        <v>0.75</v>
      </c>
      <c r="Q20" s="45">
        <v>1</v>
      </c>
      <c r="R20" s="19"/>
    </row>
    <row r="21" spans="1:18" ht="22.5">
      <c r="A21" s="138"/>
      <c r="B21" s="140"/>
      <c r="C21" s="142"/>
      <c r="D21" s="142"/>
      <c r="E21" s="142"/>
      <c r="F21" s="150"/>
      <c r="G21" s="142"/>
      <c r="H21" s="153"/>
      <c r="I21" s="111"/>
      <c r="J21" s="106" t="s">
        <v>904</v>
      </c>
      <c r="K21" s="18" t="s">
        <v>37</v>
      </c>
      <c r="L21" s="18" t="s">
        <v>907</v>
      </c>
      <c r="M21" s="18" t="s">
        <v>726</v>
      </c>
      <c r="N21" s="45">
        <v>1</v>
      </c>
      <c r="O21" s="45">
        <v>1</v>
      </c>
      <c r="P21" s="45">
        <v>1</v>
      </c>
      <c r="Q21" s="45">
        <v>1</v>
      </c>
      <c r="R21" s="19"/>
    </row>
    <row r="22" spans="1:18" ht="22.5">
      <c r="A22" s="138"/>
      <c r="B22" s="140"/>
      <c r="C22" s="142"/>
      <c r="D22" s="142"/>
      <c r="E22" s="142"/>
      <c r="F22" s="150"/>
      <c r="G22" s="142"/>
      <c r="H22" s="153"/>
      <c r="I22" s="111"/>
      <c r="J22" s="110"/>
      <c r="K22" s="18" t="s">
        <v>739</v>
      </c>
      <c r="L22" s="18" t="s">
        <v>907</v>
      </c>
      <c r="M22" s="18" t="s">
        <v>215</v>
      </c>
      <c r="N22" s="45">
        <v>0.5</v>
      </c>
      <c r="O22" s="45">
        <v>1</v>
      </c>
      <c r="P22" s="45">
        <v>1</v>
      </c>
      <c r="Q22" s="45">
        <v>1</v>
      </c>
      <c r="R22" s="19"/>
    </row>
    <row r="23" spans="1:18" ht="40.5" customHeight="1">
      <c r="A23" s="138"/>
      <c r="B23" s="140"/>
      <c r="C23" s="142"/>
      <c r="D23" s="142"/>
      <c r="E23" s="142"/>
      <c r="F23" s="150"/>
      <c r="G23" s="142"/>
      <c r="H23" s="153"/>
      <c r="I23" s="111"/>
      <c r="J23" s="110"/>
      <c r="K23" s="18" t="s">
        <v>38</v>
      </c>
      <c r="L23" s="18" t="s">
        <v>907</v>
      </c>
      <c r="M23" s="18" t="s">
        <v>225</v>
      </c>
      <c r="N23" s="45">
        <v>0.25</v>
      </c>
      <c r="O23" s="45">
        <v>0.5</v>
      </c>
      <c r="P23" s="45">
        <v>0.75</v>
      </c>
      <c r="Q23" s="45">
        <v>1</v>
      </c>
      <c r="R23" s="19"/>
    </row>
    <row r="24" spans="1:18" ht="40.5" customHeight="1">
      <c r="A24" s="138"/>
      <c r="B24" s="140"/>
      <c r="C24" s="142"/>
      <c r="D24" s="142"/>
      <c r="E24" s="142"/>
      <c r="F24" s="150"/>
      <c r="G24" s="142"/>
      <c r="H24" s="153"/>
      <c r="I24" s="111"/>
      <c r="J24" s="110"/>
      <c r="K24" s="67" t="s">
        <v>75</v>
      </c>
      <c r="L24" s="20" t="s">
        <v>751</v>
      </c>
      <c r="M24" s="20" t="s">
        <v>748</v>
      </c>
      <c r="N24" s="68">
        <v>0.25</v>
      </c>
      <c r="O24" s="68">
        <v>0.5</v>
      </c>
      <c r="P24" s="68">
        <v>0.75</v>
      </c>
      <c r="Q24" s="45">
        <v>1</v>
      </c>
      <c r="R24" s="19"/>
    </row>
    <row r="25" spans="1:18" ht="40.5" customHeight="1">
      <c r="A25" s="138"/>
      <c r="B25" s="140"/>
      <c r="C25" s="142"/>
      <c r="D25" s="142"/>
      <c r="E25" s="142"/>
      <c r="F25" s="150"/>
      <c r="G25" s="142"/>
      <c r="H25" s="153"/>
      <c r="I25" s="111"/>
      <c r="J25" s="110"/>
      <c r="K25" s="18" t="s">
        <v>740</v>
      </c>
      <c r="L25" s="18" t="s">
        <v>907</v>
      </c>
      <c r="M25" s="18" t="s">
        <v>202</v>
      </c>
      <c r="N25" s="45">
        <v>1</v>
      </c>
      <c r="O25" s="45">
        <v>1</v>
      </c>
      <c r="P25" s="45">
        <v>1</v>
      </c>
      <c r="Q25" s="45">
        <v>1</v>
      </c>
      <c r="R25" s="19"/>
    </row>
    <row r="26" spans="1:18" ht="40.5" customHeight="1">
      <c r="A26" s="138"/>
      <c r="B26" s="140"/>
      <c r="C26" s="142"/>
      <c r="D26" s="142"/>
      <c r="E26" s="142"/>
      <c r="F26" s="150"/>
      <c r="G26" s="142"/>
      <c r="H26" s="153"/>
      <c r="I26" s="111"/>
      <c r="J26" s="110"/>
      <c r="K26" s="18" t="s">
        <v>741</v>
      </c>
      <c r="L26" s="18" t="s">
        <v>36</v>
      </c>
      <c r="M26" s="18" t="s">
        <v>202</v>
      </c>
      <c r="N26" s="45">
        <v>0.5</v>
      </c>
      <c r="O26" s="45">
        <v>1</v>
      </c>
      <c r="P26" s="45">
        <v>1</v>
      </c>
      <c r="Q26" s="45">
        <v>1</v>
      </c>
      <c r="R26" s="19"/>
    </row>
    <row r="27" spans="1:18" ht="78.75">
      <c r="A27" s="138"/>
      <c r="B27" s="140"/>
      <c r="C27" s="142"/>
      <c r="D27" s="142"/>
      <c r="E27" s="142"/>
      <c r="F27" s="150"/>
      <c r="G27" s="142"/>
      <c r="H27" s="153"/>
      <c r="I27" s="111"/>
      <c r="J27" s="106" t="s">
        <v>704</v>
      </c>
      <c r="K27" s="18" t="s">
        <v>76</v>
      </c>
      <c r="L27" s="18" t="s">
        <v>907</v>
      </c>
      <c r="M27" s="18" t="s">
        <v>216</v>
      </c>
      <c r="N27" s="45">
        <v>0</v>
      </c>
      <c r="O27" s="45">
        <v>0.5</v>
      </c>
      <c r="P27" s="45">
        <v>0.75</v>
      </c>
      <c r="Q27" s="45">
        <v>1</v>
      </c>
      <c r="R27" s="19"/>
    </row>
    <row r="28" spans="1:18" ht="22.5">
      <c r="A28" s="138"/>
      <c r="B28" s="140"/>
      <c r="C28" s="142"/>
      <c r="D28" s="142"/>
      <c r="E28" s="142"/>
      <c r="F28" s="150"/>
      <c r="G28" s="142"/>
      <c r="H28" s="153"/>
      <c r="I28" s="111"/>
      <c r="J28" s="110"/>
      <c r="K28" s="18" t="s">
        <v>742</v>
      </c>
      <c r="L28" s="18" t="s">
        <v>907</v>
      </c>
      <c r="M28" s="18" t="s">
        <v>115</v>
      </c>
      <c r="N28" s="45">
        <v>0</v>
      </c>
      <c r="O28" s="45">
        <v>0.25</v>
      </c>
      <c r="P28" s="45">
        <v>1</v>
      </c>
      <c r="Q28" s="45">
        <v>1</v>
      </c>
      <c r="R28" s="19"/>
    </row>
    <row r="29" spans="1:18" ht="22.5">
      <c r="A29" s="138"/>
      <c r="B29" s="140"/>
      <c r="C29" s="142"/>
      <c r="D29" s="142"/>
      <c r="E29" s="142"/>
      <c r="F29" s="150"/>
      <c r="G29" s="142"/>
      <c r="H29" s="153"/>
      <c r="I29" s="111"/>
      <c r="J29" s="110"/>
      <c r="K29" s="18" t="s">
        <v>561</v>
      </c>
      <c r="L29" s="18" t="s">
        <v>907</v>
      </c>
      <c r="M29" s="18" t="s">
        <v>117</v>
      </c>
      <c r="N29" s="45">
        <v>0</v>
      </c>
      <c r="O29" s="45">
        <v>0.33</v>
      </c>
      <c r="P29" s="45">
        <v>0.66</v>
      </c>
      <c r="Q29" s="45">
        <v>1</v>
      </c>
      <c r="R29" s="19"/>
    </row>
    <row r="30" spans="1:18" ht="22.5">
      <c r="A30" s="138"/>
      <c r="B30" s="140"/>
      <c r="C30" s="142"/>
      <c r="D30" s="142"/>
      <c r="E30" s="142"/>
      <c r="F30" s="150"/>
      <c r="G30" s="142"/>
      <c r="H30" s="153"/>
      <c r="I30" s="111"/>
      <c r="J30" s="110"/>
      <c r="K30" s="18" t="s">
        <v>743</v>
      </c>
      <c r="L30" s="18" t="s">
        <v>907</v>
      </c>
      <c r="M30" s="18" t="s">
        <v>118</v>
      </c>
      <c r="N30" s="45">
        <v>0.4</v>
      </c>
      <c r="O30" s="45">
        <v>0.6</v>
      </c>
      <c r="P30" s="45">
        <v>1</v>
      </c>
      <c r="Q30" s="45">
        <v>1</v>
      </c>
      <c r="R30" s="19"/>
    </row>
    <row r="31" spans="1:18" ht="22.5">
      <c r="A31" s="138"/>
      <c r="B31" s="140"/>
      <c r="C31" s="142"/>
      <c r="D31" s="142"/>
      <c r="E31" s="142"/>
      <c r="F31" s="150"/>
      <c r="G31" s="142"/>
      <c r="H31" s="153"/>
      <c r="I31" s="111"/>
      <c r="J31" s="110"/>
      <c r="K31" s="18" t="s">
        <v>938</v>
      </c>
      <c r="L31" s="18" t="s">
        <v>907</v>
      </c>
      <c r="M31" s="18" t="s">
        <v>217</v>
      </c>
      <c r="N31" s="45">
        <v>0.5</v>
      </c>
      <c r="O31" s="45">
        <v>0.75</v>
      </c>
      <c r="P31" s="45">
        <v>1</v>
      </c>
      <c r="Q31" s="45">
        <v>1</v>
      </c>
      <c r="R31" s="19"/>
    </row>
    <row r="32" spans="1:18" ht="33.75">
      <c r="A32" s="138"/>
      <c r="B32" s="140"/>
      <c r="C32" s="142"/>
      <c r="D32" s="142"/>
      <c r="E32" s="142"/>
      <c r="F32" s="150"/>
      <c r="G32" s="142"/>
      <c r="H32" s="153"/>
      <c r="I32" s="111"/>
      <c r="J32" s="110"/>
      <c r="K32" s="18" t="s">
        <v>744</v>
      </c>
      <c r="L32" s="18" t="s">
        <v>907</v>
      </c>
      <c r="M32" s="18" t="s">
        <v>218</v>
      </c>
      <c r="N32" s="45">
        <v>0.25</v>
      </c>
      <c r="O32" s="45">
        <v>0.5</v>
      </c>
      <c r="P32" s="45">
        <v>0.75</v>
      </c>
      <c r="Q32" s="45">
        <v>1</v>
      </c>
      <c r="R32" s="19"/>
    </row>
    <row r="33" spans="1:18" ht="33.75">
      <c r="A33" s="138"/>
      <c r="B33" s="140"/>
      <c r="C33" s="142"/>
      <c r="D33" s="142"/>
      <c r="E33" s="142"/>
      <c r="F33" s="150"/>
      <c r="G33" s="142"/>
      <c r="H33" s="153"/>
      <c r="I33" s="111"/>
      <c r="J33" s="110"/>
      <c r="K33" s="18" t="s">
        <v>745</v>
      </c>
      <c r="L33" s="18" t="s">
        <v>907</v>
      </c>
      <c r="M33" s="18" t="s">
        <v>209</v>
      </c>
      <c r="N33" s="45">
        <v>1</v>
      </c>
      <c r="O33" s="45">
        <v>1</v>
      </c>
      <c r="P33" s="45">
        <v>1</v>
      </c>
      <c r="Q33" s="45">
        <v>1</v>
      </c>
      <c r="R33" s="19"/>
    </row>
    <row r="34" spans="1:18" ht="22.5">
      <c r="A34" s="138"/>
      <c r="B34" s="140"/>
      <c r="C34" s="142"/>
      <c r="D34" s="142"/>
      <c r="E34" s="142"/>
      <c r="F34" s="150"/>
      <c r="G34" s="142"/>
      <c r="H34" s="153"/>
      <c r="I34" s="111"/>
      <c r="J34" s="110"/>
      <c r="K34" s="18" t="s">
        <v>763</v>
      </c>
      <c r="L34" s="18" t="s">
        <v>907</v>
      </c>
      <c r="M34" s="18" t="s">
        <v>154</v>
      </c>
      <c r="N34" s="45">
        <v>0.25</v>
      </c>
      <c r="O34" s="45">
        <v>0.5</v>
      </c>
      <c r="P34" s="45">
        <v>0.75</v>
      </c>
      <c r="Q34" s="45">
        <v>1</v>
      </c>
      <c r="R34" s="19"/>
    </row>
    <row r="35" spans="1:18" ht="33.75">
      <c r="A35" s="138"/>
      <c r="B35" s="140"/>
      <c r="C35" s="142"/>
      <c r="D35" s="142"/>
      <c r="E35" s="142"/>
      <c r="F35" s="150"/>
      <c r="G35" s="142"/>
      <c r="H35" s="153"/>
      <c r="I35" s="111"/>
      <c r="J35" s="110"/>
      <c r="K35" s="18" t="s">
        <v>479</v>
      </c>
      <c r="L35" s="18" t="s">
        <v>750</v>
      </c>
      <c r="M35" s="18" t="s">
        <v>480</v>
      </c>
      <c r="N35" s="45">
        <v>0.5</v>
      </c>
      <c r="O35" s="45">
        <v>0.5</v>
      </c>
      <c r="P35" s="45">
        <v>0.75</v>
      </c>
      <c r="Q35" s="45">
        <v>1</v>
      </c>
      <c r="R35" s="19"/>
    </row>
    <row r="36" spans="1:18" ht="22.5">
      <c r="A36" s="138"/>
      <c r="B36" s="140"/>
      <c r="C36" s="142"/>
      <c r="D36" s="142"/>
      <c r="E36" s="142"/>
      <c r="F36" s="150"/>
      <c r="G36" s="142"/>
      <c r="H36" s="153"/>
      <c r="I36" s="111"/>
      <c r="J36" s="110"/>
      <c r="K36" s="18" t="s">
        <v>39</v>
      </c>
      <c r="L36" s="18" t="s">
        <v>907</v>
      </c>
      <c r="M36" s="18" t="s">
        <v>226</v>
      </c>
      <c r="N36" s="45">
        <v>0.25</v>
      </c>
      <c r="O36" s="45">
        <v>0.5</v>
      </c>
      <c r="P36" s="45">
        <v>0.75</v>
      </c>
      <c r="Q36" s="45">
        <v>1</v>
      </c>
      <c r="R36" s="19"/>
    </row>
    <row r="37" spans="1:18" ht="22.5">
      <c r="A37" s="138"/>
      <c r="B37" s="140"/>
      <c r="C37" s="142"/>
      <c r="D37" s="142"/>
      <c r="E37" s="142"/>
      <c r="F37" s="150"/>
      <c r="G37" s="142"/>
      <c r="H37" s="153"/>
      <c r="I37" s="111"/>
      <c r="J37" s="110"/>
      <c r="K37" s="18" t="s">
        <v>40</v>
      </c>
      <c r="L37" s="18" t="s">
        <v>907</v>
      </c>
      <c r="M37" s="18" t="s">
        <v>226</v>
      </c>
      <c r="N37" s="45">
        <v>0.25</v>
      </c>
      <c r="O37" s="45">
        <v>0.5</v>
      </c>
      <c r="P37" s="45">
        <v>0.75</v>
      </c>
      <c r="Q37" s="45">
        <v>1</v>
      </c>
      <c r="R37" s="19"/>
    </row>
    <row r="38" spans="1:18" ht="22.5">
      <c r="A38" s="138"/>
      <c r="B38" s="140"/>
      <c r="C38" s="142"/>
      <c r="D38" s="142"/>
      <c r="E38" s="142"/>
      <c r="F38" s="150"/>
      <c r="G38" s="142"/>
      <c r="H38" s="153"/>
      <c r="I38" s="111"/>
      <c r="J38" s="107"/>
      <c r="K38" s="18" t="s">
        <v>458</v>
      </c>
      <c r="L38" s="18" t="s">
        <v>907</v>
      </c>
      <c r="M38" s="18" t="s">
        <v>134</v>
      </c>
      <c r="N38" s="45">
        <v>0.5</v>
      </c>
      <c r="O38" s="45">
        <v>1</v>
      </c>
      <c r="P38" s="45">
        <v>1</v>
      </c>
      <c r="Q38" s="45">
        <v>1</v>
      </c>
      <c r="R38" s="19"/>
    </row>
    <row r="39" spans="1:18" ht="22.5">
      <c r="A39" s="138"/>
      <c r="B39" s="140"/>
      <c r="C39" s="142"/>
      <c r="D39" s="142"/>
      <c r="E39" s="142"/>
      <c r="F39" s="150"/>
      <c r="G39" s="142"/>
      <c r="H39" s="153"/>
      <c r="I39" s="111"/>
      <c r="J39" s="18" t="s">
        <v>905</v>
      </c>
      <c r="K39" s="18" t="s">
        <v>746</v>
      </c>
      <c r="L39" s="18" t="s">
        <v>907</v>
      </c>
      <c r="M39" s="18" t="s">
        <v>747</v>
      </c>
      <c r="N39" s="45">
        <v>0.25</v>
      </c>
      <c r="O39" s="45">
        <v>0.5</v>
      </c>
      <c r="P39" s="45">
        <v>0.75</v>
      </c>
      <c r="Q39" s="45">
        <v>1</v>
      </c>
      <c r="R39" s="19"/>
    </row>
    <row r="40" spans="1:18" ht="45">
      <c r="A40" s="138"/>
      <c r="B40" s="140"/>
      <c r="C40" s="142"/>
      <c r="D40" s="142"/>
      <c r="E40" s="142"/>
      <c r="F40" s="150"/>
      <c r="G40" s="142"/>
      <c r="H40" s="153"/>
      <c r="I40" s="111"/>
      <c r="J40" s="106" t="s">
        <v>706</v>
      </c>
      <c r="K40" s="18" t="s">
        <v>852</v>
      </c>
      <c r="L40" s="18" t="s">
        <v>907</v>
      </c>
      <c r="M40" s="18" t="s">
        <v>219</v>
      </c>
      <c r="N40" s="45">
        <v>0.25</v>
      </c>
      <c r="O40" s="45">
        <v>0.5</v>
      </c>
      <c r="P40" s="45">
        <v>0.75</v>
      </c>
      <c r="Q40" s="45">
        <v>1</v>
      </c>
      <c r="R40" s="19"/>
    </row>
    <row r="41" spans="1:18" ht="67.5">
      <c r="A41" s="138"/>
      <c r="B41" s="140"/>
      <c r="C41" s="142"/>
      <c r="D41" s="142"/>
      <c r="E41" s="142"/>
      <c r="F41" s="150"/>
      <c r="G41" s="142"/>
      <c r="H41" s="153"/>
      <c r="I41" s="111"/>
      <c r="J41" s="110"/>
      <c r="K41" s="18" t="s">
        <v>853</v>
      </c>
      <c r="L41" s="18" t="s">
        <v>43</v>
      </c>
      <c r="M41" s="18" t="s">
        <v>220</v>
      </c>
      <c r="N41" s="45">
        <v>0</v>
      </c>
      <c r="O41" s="45">
        <v>0</v>
      </c>
      <c r="P41" s="45">
        <v>1</v>
      </c>
      <c r="Q41" s="45">
        <v>1</v>
      </c>
      <c r="R41" s="19"/>
    </row>
    <row r="42" spans="1:18" ht="63.75" customHeight="1">
      <c r="A42" s="138"/>
      <c r="B42" s="140"/>
      <c r="C42" s="142"/>
      <c r="D42" s="142"/>
      <c r="E42" s="142"/>
      <c r="F42" s="150"/>
      <c r="G42" s="142"/>
      <c r="H42" s="153"/>
      <c r="I42" s="111"/>
      <c r="J42" s="110"/>
      <c r="K42" s="18" t="s">
        <v>83</v>
      </c>
      <c r="L42" s="18" t="s">
        <v>43</v>
      </c>
      <c r="M42" s="18" t="s">
        <v>221</v>
      </c>
      <c r="N42" s="45">
        <v>0.1</v>
      </c>
      <c r="O42" s="45">
        <v>0.25</v>
      </c>
      <c r="P42" s="45">
        <v>0.75</v>
      </c>
      <c r="Q42" s="45">
        <v>1</v>
      </c>
      <c r="R42" s="19"/>
    </row>
    <row r="43" spans="1:18" ht="65.25" customHeight="1">
      <c r="A43" s="138"/>
      <c r="B43" s="140"/>
      <c r="C43" s="142"/>
      <c r="D43" s="142"/>
      <c r="E43" s="142"/>
      <c r="F43" s="150"/>
      <c r="G43" s="142"/>
      <c r="H43" s="154"/>
      <c r="I43" s="105"/>
      <c r="J43" s="107"/>
      <c r="K43" s="18" t="s">
        <v>854</v>
      </c>
      <c r="L43" s="18" t="s">
        <v>43</v>
      </c>
      <c r="M43" s="18" t="s">
        <v>210</v>
      </c>
      <c r="N43" s="45">
        <v>0.25</v>
      </c>
      <c r="O43" s="45">
        <v>0.5</v>
      </c>
      <c r="P43" s="45">
        <v>0.75</v>
      </c>
      <c r="Q43" s="45">
        <v>1</v>
      </c>
      <c r="R43" s="19"/>
    </row>
    <row r="44" spans="1:18" ht="66" customHeight="1">
      <c r="A44" s="155" t="s">
        <v>419</v>
      </c>
      <c r="B44" s="161" t="s">
        <v>496</v>
      </c>
      <c r="C44" s="106" t="s">
        <v>494</v>
      </c>
      <c r="D44" s="106" t="s">
        <v>408</v>
      </c>
      <c r="E44" s="106" t="s">
        <v>229</v>
      </c>
      <c r="F44" s="116">
        <v>756700</v>
      </c>
      <c r="G44" s="106" t="s">
        <v>409</v>
      </c>
      <c r="H44" s="116">
        <v>756700</v>
      </c>
      <c r="I44" s="18" t="s">
        <v>859</v>
      </c>
      <c r="J44" s="18" t="s">
        <v>902</v>
      </c>
      <c r="K44" s="18" t="s">
        <v>906</v>
      </c>
      <c r="L44" s="18" t="s">
        <v>907</v>
      </c>
      <c r="M44" s="18" t="s">
        <v>856</v>
      </c>
      <c r="N44" s="45">
        <v>0.5</v>
      </c>
      <c r="O44" s="45">
        <v>1</v>
      </c>
      <c r="P44" s="45">
        <v>1</v>
      </c>
      <c r="Q44" s="45">
        <v>1</v>
      </c>
      <c r="R44" s="19"/>
    </row>
    <row r="45" spans="1:18" ht="67.5" customHeight="1">
      <c r="A45" s="156"/>
      <c r="B45" s="163"/>
      <c r="C45" s="114"/>
      <c r="D45" s="114"/>
      <c r="E45" s="114"/>
      <c r="F45" s="114"/>
      <c r="G45" s="114"/>
      <c r="H45" s="114"/>
      <c r="I45" s="18" t="s">
        <v>459</v>
      </c>
      <c r="J45" s="18" t="s">
        <v>903</v>
      </c>
      <c r="K45" s="18" t="s">
        <v>230</v>
      </c>
      <c r="L45" s="18" t="s">
        <v>907</v>
      </c>
      <c r="M45" s="18" t="s">
        <v>136</v>
      </c>
      <c r="N45" s="45">
        <v>0.25</v>
      </c>
      <c r="O45" s="45">
        <v>0.5</v>
      </c>
      <c r="P45" s="45">
        <v>0.75</v>
      </c>
      <c r="Q45" s="45">
        <v>1</v>
      </c>
      <c r="R45" s="19"/>
    </row>
    <row r="46" spans="1:18" ht="30.75" customHeight="1">
      <c r="A46" s="156"/>
      <c r="B46" s="163"/>
      <c r="C46" s="114"/>
      <c r="D46" s="114"/>
      <c r="E46" s="114"/>
      <c r="F46" s="114"/>
      <c r="G46" s="114"/>
      <c r="H46" s="114"/>
      <c r="I46" s="18" t="s">
        <v>855</v>
      </c>
      <c r="J46" s="106" t="s">
        <v>704</v>
      </c>
      <c r="K46" s="106" t="s">
        <v>862</v>
      </c>
      <c r="L46" s="106" t="s">
        <v>907</v>
      </c>
      <c r="M46" s="106" t="s">
        <v>211</v>
      </c>
      <c r="N46" s="112">
        <v>0.25</v>
      </c>
      <c r="O46" s="112">
        <v>0.5</v>
      </c>
      <c r="P46" s="112">
        <v>0.75</v>
      </c>
      <c r="Q46" s="112">
        <v>1</v>
      </c>
      <c r="R46" s="19"/>
    </row>
    <row r="47" spans="1:18" ht="54" customHeight="1">
      <c r="A47" s="156"/>
      <c r="B47" s="163"/>
      <c r="C47" s="114"/>
      <c r="D47" s="114"/>
      <c r="E47" s="114"/>
      <c r="F47" s="114"/>
      <c r="G47" s="114"/>
      <c r="H47" s="114"/>
      <c r="I47" s="18" t="s">
        <v>857</v>
      </c>
      <c r="J47" s="107"/>
      <c r="K47" s="107"/>
      <c r="L47" s="107"/>
      <c r="M47" s="107"/>
      <c r="N47" s="113"/>
      <c r="O47" s="113"/>
      <c r="P47" s="113"/>
      <c r="Q47" s="113"/>
      <c r="R47" s="19"/>
    </row>
    <row r="48" spans="1:18" ht="30" customHeight="1">
      <c r="A48" s="156"/>
      <c r="B48" s="163"/>
      <c r="C48" s="114"/>
      <c r="D48" s="114"/>
      <c r="E48" s="114"/>
      <c r="F48" s="114"/>
      <c r="G48" s="114"/>
      <c r="H48" s="114"/>
      <c r="I48" s="106"/>
      <c r="J48" s="106" t="s">
        <v>706</v>
      </c>
      <c r="K48" s="18" t="s">
        <v>858</v>
      </c>
      <c r="L48" s="18" t="s">
        <v>907</v>
      </c>
      <c r="M48" s="18" t="s">
        <v>137</v>
      </c>
      <c r="N48" s="45">
        <v>0.25</v>
      </c>
      <c r="O48" s="45">
        <v>0.5</v>
      </c>
      <c r="P48" s="45">
        <v>0.75</v>
      </c>
      <c r="Q48" s="45">
        <v>1</v>
      </c>
      <c r="R48" s="19"/>
    </row>
    <row r="49" spans="1:18" ht="33.75" customHeight="1">
      <c r="A49" s="156"/>
      <c r="B49" s="163"/>
      <c r="C49" s="114"/>
      <c r="D49" s="114"/>
      <c r="E49" s="114"/>
      <c r="F49" s="114"/>
      <c r="G49" s="114"/>
      <c r="H49" s="114"/>
      <c r="I49" s="114"/>
      <c r="J49" s="110"/>
      <c r="K49" s="69" t="s">
        <v>460</v>
      </c>
      <c r="L49" s="69" t="s">
        <v>907</v>
      </c>
      <c r="M49" s="69" t="s">
        <v>114</v>
      </c>
      <c r="N49" s="68">
        <v>0.25</v>
      </c>
      <c r="O49" s="68">
        <v>0.5</v>
      </c>
      <c r="P49" s="68">
        <v>0.75</v>
      </c>
      <c r="Q49" s="70">
        <v>1</v>
      </c>
      <c r="R49" s="19"/>
    </row>
    <row r="50" spans="1:18" ht="63.75" customHeight="1">
      <c r="A50" s="156"/>
      <c r="B50" s="161" t="s">
        <v>497</v>
      </c>
      <c r="C50" s="106" t="s">
        <v>494</v>
      </c>
      <c r="D50" s="106" t="s">
        <v>410</v>
      </c>
      <c r="E50" s="106" t="s">
        <v>411</v>
      </c>
      <c r="F50" s="120">
        <v>116500</v>
      </c>
      <c r="G50" s="106" t="s">
        <v>362</v>
      </c>
      <c r="H50" s="120">
        <v>116500</v>
      </c>
      <c r="I50" s="18" t="s">
        <v>860</v>
      </c>
      <c r="J50" s="18" t="s">
        <v>902</v>
      </c>
      <c r="K50" s="18" t="s">
        <v>908</v>
      </c>
      <c r="L50" s="18" t="s">
        <v>907</v>
      </c>
      <c r="M50" s="18" t="s">
        <v>139</v>
      </c>
      <c r="N50" s="45">
        <v>0.25</v>
      </c>
      <c r="O50" s="45">
        <v>0.5</v>
      </c>
      <c r="P50" s="45">
        <v>0.75</v>
      </c>
      <c r="Q50" s="45">
        <v>1</v>
      </c>
      <c r="R50" s="19"/>
    </row>
    <row r="51" spans="1:18" ht="31.5" customHeight="1">
      <c r="A51" s="156"/>
      <c r="B51" s="163"/>
      <c r="C51" s="114"/>
      <c r="D51" s="114"/>
      <c r="E51" s="110"/>
      <c r="F51" s="114"/>
      <c r="G51" s="114"/>
      <c r="H51" s="114"/>
      <c r="I51" s="18" t="s">
        <v>461</v>
      </c>
      <c r="J51" s="106" t="s">
        <v>903</v>
      </c>
      <c r="K51" s="106" t="s">
        <v>462</v>
      </c>
      <c r="L51" s="106" t="s">
        <v>907</v>
      </c>
      <c r="M51" s="106" t="s">
        <v>139</v>
      </c>
      <c r="N51" s="112">
        <v>0.25</v>
      </c>
      <c r="O51" s="112">
        <v>0.5</v>
      </c>
      <c r="P51" s="112">
        <v>0.75</v>
      </c>
      <c r="Q51" s="112">
        <v>1</v>
      </c>
      <c r="R51" s="19"/>
    </row>
    <row r="52" spans="1:18" ht="33" customHeight="1">
      <c r="A52" s="156"/>
      <c r="B52" s="163"/>
      <c r="C52" s="114"/>
      <c r="D52" s="114"/>
      <c r="E52" s="110"/>
      <c r="F52" s="114"/>
      <c r="G52" s="114"/>
      <c r="H52" s="114"/>
      <c r="I52" s="18" t="s">
        <v>509</v>
      </c>
      <c r="J52" s="107"/>
      <c r="K52" s="107"/>
      <c r="L52" s="107"/>
      <c r="M52" s="107"/>
      <c r="N52" s="113"/>
      <c r="O52" s="113"/>
      <c r="P52" s="113"/>
      <c r="Q52" s="113"/>
      <c r="R52" s="19"/>
    </row>
    <row r="53" spans="1:18" ht="25.5" customHeight="1">
      <c r="A53" s="156"/>
      <c r="B53" s="163"/>
      <c r="C53" s="114"/>
      <c r="D53" s="114"/>
      <c r="E53" s="110"/>
      <c r="F53" s="114"/>
      <c r="G53" s="114"/>
      <c r="H53" s="114"/>
      <c r="I53" s="18" t="s">
        <v>857</v>
      </c>
      <c r="J53" s="18" t="s">
        <v>704</v>
      </c>
      <c r="K53" s="18" t="s">
        <v>861</v>
      </c>
      <c r="L53" s="18" t="s">
        <v>907</v>
      </c>
      <c r="M53" s="18" t="s">
        <v>202</v>
      </c>
      <c r="N53" s="45">
        <v>0</v>
      </c>
      <c r="O53" s="45">
        <v>0.5</v>
      </c>
      <c r="P53" s="45">
        <v>1</v>
      </c>
      <c r="Q53" s="45">
        <v>1</v>
      </c>
      <c r="R53" s="19"/>
    </row>
    <row r="54" spans="1:18" ht="22.5">
      <c r="A54" s="156"/>
      <c r="B54" s="164"/>
      <c r="C54" s="115"/>
      <c r="D54" s="115"/>
      <c r="E54" s="107"/>
      <c r="F54" s="115"/>
      <c r="G54" s="115"/>
      <c r="H54" s="115"/>
      <c r="I54" s="71"/>
      <c r="J54" s="18" t="s">
        <v>706</v>
      </c>
      <c r="K54" s="18" t="s">
        <v>909</v>
      </c>
      <c r="L54" s="18" t="s">
        <v>907</v>
      </c>
      <c r="M54" s="18" t="s">
        <v>139</v>
      </c>
      <c r="N54" s="45">
        <v>0.25</v>
      </c>
      <c r="O54" s="45">
        <v>0.5</v>
      </c>
      <c r="P54" s="45">
        <v>0.75</v>
      </c>
      <c r="Q54" s="45">
        <v>1</v>
      </c>
      <c r="R54" s="19"/>
    </row>
    <row r="55" spans="1:18" ht="48" customHeight="1">
      <c r="A55" s="156"/>
      <c r="B55" s="161" t="s">
        <v>498</v>
      </c>
      <c r="C55" s="106" t="s">
        <v>494</v>
      </c>
      <c r="D55" s="106" t="s">
        <v>531</v>
      </c>
      <c r="E55" s="106" t="s">
        <v>231</v>
      </c>
      <c r="F55" s="120">
        <v>300000</v>
      </c>
      <c r="G55" s="106" t="s">
        <v>364</v>
      </c>
      <c r="H55" s="120">
        <v>300000</v>
      </c>
      <c r="I55" s="18" t="s">
        <v>863</v>
      </c>
      <c r="J55" s="20" t="s">
        <v>902</v>
      </c>
      <c r="K55" s="18" t="s">
        <v>801</v>
      </c>
      <c r="L55" s="18" t="s">
        <v>537</v>
      </c>
      <c r="M55" s="18" t="s">
        <v>802</v>
      </c>
      <c r="N55" s="45">
        <v>0.25</v>
      </c>
      <c r="O55" s="45">
        <v>0.5</v>
      </c>
      <c r="P55" s="45">
        <v>0.75</v>
      </c>
      <c r="Q55" s="45">
        <v>1</v>
      </c>
      <c r="R55" s="19"/>
    </row>
    <row r="56" spans="1:18" ht="69" customHeight="1">
      <c r="A56" s="156"/>
      <c r="B56" s="162"/>
      <c r="C56" s="110"/>
      <c r="D56" s="110"/>
      <c r="E56" s="110"/>
      <c r="F56" s="121"/>
      <c r="G56" s="110"/>
      <c r="H56" s="121"/>
      <c r="I56" s="18" t="s">
        <v>583</v>
      </c>
      <c r="J56" s="106" t="s">
        <v>903</v>
      </c>
      <c r="K56" s="18" t="s">
        <v>463</v>
      </c>
      <c r="L56" s="18" t="s">
        <v>537</v>
      </c>
      <c r="M56" s="18" t="s">
        <v>14</v>
      </c>
      <c r="N56" s="45">
        <v>1</v>
      </c>
      <c r="O56" s="45">
        <v>1</v>
      </c>
      <c r="P56" s="45">
        <v>1</v>
      </c>
      <c r="Q56" s="45">
        <v>1</v>
      </c>
      <c r="R56" s="19"/>
    </row>
    <row r="57" spans="1:18" ht="48.75" customHeight="1">
      <c r="A57" s="156"/>
      <c r="B57" s="163"/>
      <c r="C57" s="114"/>
      <c r="D57" s="114"/>
      <c r="E57" s="114"/>
      <c r="F57" s="114"/>
      <c r="G57" s="114"/>
      <c r="H57" s="114"/>
      <c r="I57" s="18" t="s">
        <v>532</v>
      </c>
      <c r="J57" s="107"/>
      <c r="K57" s="18" t="s">
        <v>464</v>
      </c>
      <c r="L57" s="18" t="s">
        <v>537</v>
      </c>
      <c r="M57" s="18" t="s">
        <v>15</v>
      </c>
      <c r="N57" s="45">
        <v>0</v>
      </c>
      <c r="O57" s="45">
        <v>0.25</v>
      </c>
      <c r="P57" s="45">
        <v>0.75</v>
      </c>
      <c r="Q57" s="45">
        <v>1</v>
      </c>
      <c r="R57" s="19"/>
    </row>
    <row r="58" spans="1:18" ht="48.75" customHeight="1">
      <c r="A58" s="156"/>
      <c r="B58" s="163"/>
      <c r="C58" s="114"/>
      <c r="D58" s="114"/>
      <c r="E58" s="114"/>
      <c r="F58" s="114"/>
      <c r="G58" s="114"/>
      <c r="H58" s="114"/>
      <c r="I58" s="18" t="s">
        <v>465</v>
      </c>
      <c r="J58" s="20" t="s">
        <v>534</v>
      </c>
      <c r="K58" s="18" t="s">
        <v>466</v>
      </c>
      <c r="L58" s="18" t="s">
        <v>537</v>
      </c>
      <c r="M58" s="18" t="s">
        <v>14</v>
      </c>
      <c r="N58" s="45">
        <v>1</v>
      </c>
      <c r="O58" s="45">
        <v>1</v>
      </c>
      <c r="P58" s="45">
        <v>1</v>
      </c>
      <c r="Q58" s="45">
        <v>1</v>
      </c>
      <c r="R58" s="19"/>
    </row>
    <row r="59" spans="1:18" ht="48.75" customHeight="1">
      <c r="A59" s="156"/>
      <c r="B59" s="163"/>
      <c r="C59" s="114"/>
      <c r="D59" s="114"/>
      <c r="E59" s="114"/>
      <c r="F59" s="114"/>
      <c r="G59" s="114"/>
      <c r="H59" s="114"/>
      <c r="I59" s="18" t="s">
        <v>533</v>
      </c>
      <c r="J59" s="18" t="s">
        <v>12</v>
      </c>
      <c r="K59" s="18" t="s">
        <v>13</v>
      </c>
      <c r="L59" s="18" t="s">
        <v>537</v>
      </c>
      <c r="M59" s="18" t="s">
        <v>14</v>
      </c>
      <c r="N59" s="45">
        <v>0.25</v>
      </c>
      <c r="O59" s="45">
        <v>0.5</v>
      </c>
      <c r="P59" s="45">
        <v>0.75</v>
      </c>
      <c r="Q59" s="45">
        <v>1</v>
      </c>
      <c r="R59" s="19"/>
    </row>
    <row r="60" spans="1:18" ht="48.75" customHeight="1">
      <c r="A60" s="156"/>
      <c r="B60" s="163"/>
      <c r="C60" s="114"/>
      <c r="D60" s="114"/>
      <c r="E60" s="114"/>
      <c r="F60" s="114"/>
      <c r="G60" s="114"/>
      <c r="H60" s="114"/>
      <c r="I60" s="18" t="s">
        <v>467</v>
      </c>
      <c r="J60" s="106" t="s">
        <v>706</v>
      </c>
      <c r="K60" s="18" t="s">
        <v>535</v>
      </c>
      <c r="L60" s="18" t="s">
        <v>538</v>
      </c>
      <c r="M60" s="18" t="s">
        <v>17</v>
      </c>
      <c r="N60" s="45">
        <v>0.25</v>
      </c>
      <c r="O60" s="45">
        <v>0.5</v>
      </c>
      <c r="P60" s="45">
        <v>0.75</v>
      </c>
      <c r="Q60" s="45">
        <v>1</v>
      </c>
      <c r="R60" s="19"/>
    </row>
    <row r="61" spans="1:18" ht="61.5" customHeight="1">
      <c r="A61" s="156"/>
      <c r="B61" s="163"/>
      <c r="C61" s="114"/>
      <c r="D61" s="114"/>
      <c r="E61" s="114"/>
      <c r="F61" s="114"/>
      <c r="G61" s="114"/>
      <c r="H61" s="114"/>
      <c r="I61" s="104"/>
      <c r="J61" s="114"/>
      <c r="K61" s="18" t="s">
        <v>468</v>
      </c>
      <c r="L61" s="18" t="s">
        <v>539</v>
      </c>
      <c r="M61" s="18" t="s">
        <v>18</v>
      </c>
      <c r="N61" s="45">
        <v>0.25</v>
      </c>
      <c r="O61" s="45">
        <v>0.5</v>
      </c>
      <c r="P61" s="45">
        <v>0.75</v>
      </c>
      <c r="Q61" s="45">
        <v>1</v>
      </c>
      <c r="R61" s="19"/>
    </row>
    <row r="62" spans="1:18" ht="48.75" customHeight="1">
      <c r="A62" s="156"/>
      <c r="B62" s="163"/>
      <c r="C62" s="114"/>
      <c r="D62" s="114"/>
      <c r="E62" s="114"/>
      <c r="F62" s="114"/>
      <c r="G62" s="114"/>
      <c r="H62" s="114"/>
      <c r="I62" s="111"/>
      <c r="J62" s="114"/>
      <c r="K62" s="18" t="s">
        <v>536</v>
      </c>
      <c r="L62" s="18" t="s">
        <v>537</v>
      </c>
      <c r="M62" s="18" t="s">
        <v>19</v>
      </c>
      <c r="N62" s="45">
        <v>0.25</v>
      </c>
      <c r="O62" s="45">
        <v>0.5</v>
      </c>
      <c r="P62" s="45">
        <v>0.75</v>
      </c>
      <c r="Q62" s="45">
        <v>1</v>
      </c>
      <c r="R62" s="19"/>
    </row>
    <row r="63" spans="1:18" ht="48.75" customHeight="1">
      <c r="A63" s="156"/>
      <c r="B63" s="163"/>
      <c r="C63" s="114"/>
      <c r="D63" s="114"/>
      <c r="E63" s="114"/>
      <c r="F63" s="114"/>
      <c r="G63" s="114"/>
      <c r="H63" s="114"/>
      <c r="I63" s="111"/>
      <c r="J63" s="114"/>
      <c r="K63" s="18" t="s">
        <v>232</v>
      </c>
      <c r="L63" s="18" t="s">
        <v>537</v>
      </c>
      <c r="M63" s="18" t="s">
        <v>14</v>
      </c>
      <c r="N63" s="45">
        <v>0.25</v>
      </c>
      <c r="O63" s="45">
        <v>0.5</v>
      </c>
      <c r="P63" s="45">
        <v>0.75</v>
      </c>
      <c r="Q63" s="45">
        <v>1</v>
      </c>
      <c r="R63" s="19"/>
    </row>
    <row r="64" spans="1:18" ht="48.75" customHeight="1">
      <c r="A64" s="156"/>
      <c r="B64" s="163"/>
      <c r="C64" s="114"/>
      <c r="D64" s="114"/>
      <c r="E64" s="114"/>
      <c r="F64" s="114"/>
      <c r="G64" s="114"/>
      <c r="H64" s="114"/>
      <c r="I64" s="105"/>
      <c r="J64" s="114"/>
      <c r="K64" s="20" t="s">
        <v>146</v>
      </c>
      <c r="L64" s="20" t="s">
        <v>537</v>
      </c>
      <c r="M64" s="20" t="s">
        <v>20</v>
      </c>
      <c r="N64" s="45">
        <v>0.25</v>
      </c>
      <c r="O64" s="45">
        <v>0.5</v>
      </c>
      <c r="P64" s="45">
        <v>0.75</v>
      </c>
      <c r="Q64" s="45">
        <v>1</v>
      </c>
      <c r="R64" s="19"/>
    </row>
    <row r="65" spans="1:17" s="19" customFormat="1" ht="34.5" customHeight="1">
      <c r="A65" s="156"/>
      <c r="B65" s="94" t="s">
        <v>919</v>
      </c>
      <c r="C65" s="128" t="s">
        <v>494</v>
      </c>
      <c r="D65" s="128" t="s">
        <v>577</v>
      </c>
      <c r="E65" s="128" t="s">
        <v>233</v>
      </c>
      <c r="F65" s="128">
        <v>1350000</v>
      </c>
      <c r="G65" s="128" t="s">
        <v>147</v>
      </c>
      <c r="H65" s="128">
        <v>1350000</v>
      </c>
      <c r="I65" s="72" t="s">
        <v>920</v>
      </c>
      <c r="J65" s="106" t="s">
        <v>923</v>
      </c>
      <c r="K65" s="106" t="s">
        <v>924</v>
      </c>
      <c r="L65" s="106" t="s">
        <v>537</v>
      </c>
      <c r="M65" s="106" t="s">
        <v>925</v>
      </c>
      <c r="N65" s="112">
        <v>0.25</v>
      </c>
      <c r="O65" s="112">
        <v>0.5</v>
      </c>
      <c r="P65" s="112">
        <v>0.75</v>
      </c>
      <c r="Q65" s="112">
        <v>1</v>
      </c>
    </row>
    <row r="66" spans="1:17" s="19" customFormat="1" ht="39.75" customHeight="1">
      <c r="A66" s="156"/>
      <c r="B66" s="95"/>
      <c r="C66" s="96"/>
      <c r="D66" s="96"/>
      <c r="E66" s="96"/>
      <c r="F66" s="96"/>
      <c r="G66" s="96"/>
      <c r="H66" s="96"/>
      <c r="I66" s="18" t="s">
        <v>922</v>
      </c>
      <c r="J66" s="107"/>
      <c r="K66" s="107"/>
      <c r="L66" s="107"/>
      <c r="M66" s="107"/>
      <c r="N66" s="113"/>
      <c r="O66" s="113"/>
      <c r="P66" s="113"/>
      <c r="Q66" s="113"/>
    </row>
    <row r="67" spans="1:17" s="19" customFormat="1" ht="68.25" customHeight="1">
      <c r="A67" s="156"/>
      <c r="B67" s="95"/>
      <c r="C67" s="96"/>
      <c r="D67" s="96"/>
      <c r="E67" s="96"/>
      <c r="F67" s="96"/>
      <c r="G67" s="96"/>
      <c r="H67" s="96"/>
      <c r="I67" s="73" t="s">
        <v>926</v>
      </c>
      <c r="J67" s="18" t="s">
        <v>928</v>
      </c>
      <c r="K67" s="18" t="s">
        <v>929</v>
      </c>
      <c r="L67" s="18" t="s">
        <v>930</v>
      </c>
      <c r="M67" s="18" t="s">
        <v>931</v>
      </c>
      <c r="N67" s="74">
        <v>0</v>
      </c>
      <c r="O67" s="74">
        <v>0</v>
      </c>
      <c r="P67" s="74">
        <v>0.5</v>
      </c>
      <c r="Q67" s="74">
        <v>1</v>
      </c>
    </row>
    <row r="68" spans="1:17" s="19" customFormat="1" ht="62.25" customHeight="1">
      <c r="A68" s="156"/>
      <c r="B68" s="95"/>
      <c r="C68" s="96"/>
      <c r="D68" s="96"/>
      <c r="E68" s="96"/>
      <c r="F68" s="96"/>
      <c r="G68" s="96"/>
      <c r="H68" s="96"/>
      <c r="I68" s="18" t="s">
        <v>927</v>
      </c>
      <c r="J68" s="106" t="s">
        <v>706</v>
      </c>
      <c r="K68" s="18" t="s">
        <v>933</v>
      </c>
      <c r="L68" s="18" t="s">
        <v>537</v>
      </c>
      <c r="M68" s="18" t="s">
        <v>934</v>
      </c>
      <c r="N68" s="74">
        <v>0.25</v>
      </c>
      <c r="O68" s="74">
        <v>0.5</v>
      </c>
      <c r="P68" s="74">
        <v>0.75</v>
      </c>
      <c r="Q68" s="74">
        <v>1</v>
      </c>
    </row>
    <row r="69" spans="1:17" s="19" customFormat="1" ht="33.75">
      <c r="A69" s="156"/>
      <c r="B69" s="95"/>
      <c r="C69" s="96"/>
      <c r="D69" s="96"/>
      <c r="E69" s="96"/>
      <c r="F69" s="96"/>
      <c r="G69" s="96"/>
      <c r="H69" s="96"/>
      <c r="I69" s="18" t="s">
        <v>932</v>
      </c>
      <c r="J69" s="110"/>
      <c r="K69" s="18" t="s">
        <v>935</v>
      </c>
      <c r="L69" s="18" t="s">
        <v>537</v>
      </c>
      <c r="M69" s="18" t="s">
        <v>149</v>
      </c>
      <c r="N69" s="45">
        <v>0.25</v>
      </c>
      <c r="O69" s="74">
        <v>0.5</v>
      </c>
      <c r="P69" s="74">
        <v>0.75</v>
      </c>
      <c r="Q69" s="74">
        <v>1</v>
      </c>
    </row>
    <row r="70" spans="1:17" s="19" customFormat="1" ht="62.25" customHeight="1">
      <c r="A70" s="156"/>
      <c r="B70" s="95"/>
      <c r="C70" s="96"/>
      <c r="D70" s="96"/>
      <c r="E70" s="96"/>
      <c r="F70" s="96"/>
      <c r="G70" s="96"/>
      <c r="H70" s="96"/>
      <c r="I70" s="18" t="s">
        <v>148</v>
      </c>
      <c r="J70" s="110"/>
      <c r="K70" s="18" t="s">
        <v>936</v>
      </c>
      <c r="L70" s="18" t="s">
        <v>537</v>
      </c>
      <c r="M70" s="18" t="s">
        <v>937</v>
      </c>
      <c r="N70" s="45">
        <v>0.5</v>
      </c>
      <c r="O70" s="45">
        <v>0.5</v>
      </c>
      <c r="P70" s="45">
        <v>1</v>
      </c>
      <c r="Q70" s="74">
        <v>1</v>
      </c>
    </row>
    <row r="71" spans="1:17" s="19" customFormat="1" ht="34.5" customHeight="1">
      <c r="A71" s="156"/>
      <c r="B71" s="95"/>
      <c r="C71" s="96"/>
      <c r="D71" s="96"/>
      <c r="E71" s="96"/>
      <c r="F71" s="96"/>
      <c r="G71" s="96"/>
      <c r="H71" s="96"/>
      <c r="I71" s="128"/>
      <c r="J71" s="110"/>
      <c r="K71" s="18" t="s">
        <v>150</v>
      </c>
      <c r="L71" s="18" t="s">
        <v>907</v>
      </c>
      <c r="M71" s="18" t="s">
        <v>469</v>
      </c>
      <c r="N71" s="45">
        <v>0.25</v>
      </c>
      <c r="O71" s="74">
        <v>0.5</v>
      </c>
      <c r="P71" s="74">
        <v>0.75</v>
      </c>
      <c r="Q71" s="74">
        <v>1</v>
      </c>
    </row>
    <row r="72" spans="1:17" s="44" customFormat="1" ht="61.5" customHeight="1">
      <c r="A72" s="156"/>
      <c r="B72" s="95"/>
      <c r="C72" s="96"/>
      <c r="D72" s="96"/>
      <c r="E72" s="96"/>
      <c r="F72" s="96"/>
      <c r="G72" s="96"/>
      <c r="H72" s="96"/>
      <c r="I72" s="129"/>
      <c r="J72" s="107"/>
      <c r="K72" s="18" t="s">
        <v>151</v>
      </c>
      <c r="L72" s="18" t="s">
        <v>43</v>
      </c>
      <c r="M72" s="18" t="s">
        <v>212</v>
      </c>
      <c r="N72" s="45">
        <v>0.33</v>
      </c>
      <c r="O72" s="45">
        <v>0.66</v>
      </c>
      <c r="P72" s="74">
        <v>1</v>
      </c>
      <c r="Q72" s="74">
        <v>1</v>
      </c>
    </row>
    <row r="73" spans="1:18" ht="59.25" customHeight="1">
      <c r="A73" s="156"/>
      <c r="B73" s="162" t="s">
        <v>500</v>
      </c>
      <c r="C73" s="110" t="s">
        <v>494</v>
      </c>
      <c r="D73" s="110" t="s">
        <v>864</v>
      </c>
      <c r="E73" s="110" t="s">
        <v>234</v>
      </c>
      <c r="F73" s="121">
        <v>547620</v>
      </c>
      <c r="G73" s="110" t="s">
        <v>412</v>
      </c>
      <c r="H73" s="121">
        <v>547620</v>
      </c>
      <c r="I73" s="21" t="s">
        <v>865</v>
      </c>
      <c r="J73" s="110" t="s">
        <v>716</v>
      </c>
      <c r="K73" s="21" t="s">
        <v>717</v>
      </c>
      <c r="L73" s="21" t="s">
        <v>907</v>
      </c>
      <c r="M73" s="59" t="s">
        <v>193</v>
      </c>
      <c r="N73" s="59">
        <v>0</v>
      </c>
      <c r="O73" s="59">
        <v>0.25</v>
      </c>
      <c r="P73" s="59">
        <v>0.5</v>
      </c>
      <c r="Q73" s="59">
        <v>1</v>
      </c>
      <c r="R73" s="19"/>
    </row>
    <row r="74" spans="1:18" ht="33.75" customHeight="1">
      <c r="A74" s="156"/>
      <c r="B74" s="163"/>
      <c r="C74" s="110"/>
      <c r="D74" s="110"/>
      <c r="E74" s="110"/>
      <c r="F74" s="114"/>
      <c r="G74" s="110"/>
      <c r="H74" s="114"/>
      <c r="I74" s="18" t="s">
        <v>715</v>
      </c>
      <c r="J74" s="114"/>
      <c r="K74" s="18" t="s">
        <v>186</v>
      </c>
      <c r="L74" s="18" t="s">
        <v>907</v>
      </c>
      <c r="M74" s="18" t="s">
        <v>192</v>
      </c>
      <c r="N74" s="45">
        <v>0.25</v>
      </c>
      <c r="O74" s="45">
        <v>0.5</v>
      </c>
      <c r="P74" s="45">
        <v>0.75</v>
      </c>
      <c r="Q74" s="45">
        <v>1</v>
      </c>
      <c r="R74" s="19"/>
    </row>
    <row r="75" spans="1:18" ht="47.25" customHeight="1">
      <c r="A75" s="156"/>
      <c r="B75" s="163"/>
      <c r="C75" s="110"/>
      <c r="D75" s="110"/>
      <c r="E75" s="110"/>
      <c r="F75" s="114"/>
      <c r="G75" s="110"/>
      <c r="H75" s="114"/>
      <c r="I75" s="18" t="s">
        <v>866</v>
      </c>
      <c r="J75" s="115"/>
      <c r="K75" s="18" t="s">
        <v>187</v>
      </c>
      <c r="L75" s="18" t="s">
        <v>907</v>
      </c>
      <c r="M75" s="18" t="s">
        <v>192</v>
      </c>
      <c r="N75" s="45">
        <v>0.25</v>
      </c>
      <c r="O75" s="45">
        <v>0.5</v>
      </c>
      <c r="P75" s="45">
        <v>0.75</v>
      </c>
      <c r="Q75" s="45">
        <v>1</v>
      </c>
      <c r="R75" s="19"/>
    </row>
    <row r="76" spans="1:18" ht="69" customHeight="1">
      <c r="A76" s="156"/>
      <c r="B76" s="163"/>
      <c r="C76" s="110"/>
      <c r="D76" s="110"/>
      <c r="E76" s="110"/>
      <c r="F76" s="114"/>
      <c r="G76" s="110"/>
      <c r="H76" s="114"/>
      <c r="I76" s="18" t="s">
        <v>188</v>
      </c>
      <c r="J76" s="106" t="s">
        <v>719</v>
      </c>
      <c r="K76" s="18" t="s">
        <v>470</v>
      </c>
      <c r="L76" s="18" t="s">
        <v>907</v>
      </c>
      <c r="M76" s="18" t="s">
        <v>222</v>
      </c>
      <c r="N76" s="45">
        <v>0</v>
      </c>
      <c r="O76" s="45">
        <v>0.25</v>
      </c>
      <c r="P76" s="45">
        <v>0.5</v>
      </c>
      <c r="Q76" s="45">
        <v>1</v>
      </c>
      <c r="R76" s="19"/>
    </row>
    <row r="77" spans="1:18" ht="62.25" customHeight="1">
      <c r="A77" s="156"/>
      <c r="B77" s="163"/>
      <c r="C77" s="110"/>
      <c r="D77" s="110"/>
      <c r="E77" s="110"/>
      <c r="F77" s="114"/>
      <c r="G77" s="110"/>
      <c r="H77" s="114"/>
      <c r="I77" s="18" t="s">
        <v>720</v>
      </c>
      <c r="J77" s="114"/>
      <c r="K77" s="18" t="s">
        <v>189</v>
      </c>
      <c r="L77" s="18" t="s">
        <v>907</v>
      </c>
      <c r="M77" s="18" t="s">
        <v>192</v>
      </c>
      <c r="N77" s="45">
        <v>0.25</v>
      </c>
      <c r="O77" s="45">
        <v>0.5</v>
      </c>
      <c r="P77" s="45">
        <v>0.75</v>
      </c>
      <c r="Q77" s="45">
        <v>1</v>
      </c>
      <c r="R77" s="19"/>
    </row>
    <row r="78" spans="1:18" ht="62.25" customHeight="1">
      <c r="A78" s="156"/>
      <c r="B78" s="163"/>
      <c r="C78" s="110"/>
      <c r="D78" s="110"/>
      <c r="E78" s="110"/>
      <c r="F78" s="114"/>
      <c r="G78" s="110"/>
      <c r="H78" s="114"/>
      <c r="I78" s="106"/>
      <c r="J78" s="114"/>
      <c r="K78" s="18" t="s">
        <v>190</v>
      </c>
      <c r="L78" s="18" t="s">
        <v>907</v>
      </c>
      <c r="M78" s="18" t="s">
        <v>192</v>
      </c>
      <c r="N78" s="45">
        <v>0.25</v>
      </c>
      <c r="O78" s="45">
        <v>0.5</v>
      </c>
      <c r="P78" s="45">
        <v>0.75</v>
      </c>
      <c r="Q78" s="45">
        <v>1</v>
      </c>
      <c r="R78" s="19"/>
    </row>
    <row r="79" spans="1:18" ht="46.5" customHeight="1">
      <c r="A79" s="156"/>
      <c r="B79" s="163"/>
      <c r="C79" s="110"/>
      <c r="D79" s="110"/>
      <c r="E79" s="110"/>
      <c r="F79" s="114"/>
      <c r="G79" s="110"/>
      <c r="H79" s="114"/>
      <c r="I79" s="114"/>
      <c r="J79" s="115"/>
      <c r="K79" s="18" t="s">
        <v>753</v>
      </c>
      <c r="L79" s="18" t="s">
        <v>907</v>
      </c>
      <c r="M79" s="18" t="s">
        <v>192</v>
      </c>
      <c r="N79" s="45">
        <v>0.5</v>
      </c>
      <c r="O79" s="45">
        <v>0.75</v>
      </c>
      <c r="P79" s="45">
        <v>1</v>
      </c>
      <c r="Q79" s="45">
        <v>1</v>
      </c>
      <c r="R79" s="19"/>
    </row>
    <row r="80" spans="1:18" ht="46.5" customHeight="1">
      <c r="A80" s="156"/>
      <c r="B80" s="163"/>
      <c r="C80" s="110"/>
      <c r="D80" s="110"/>
      <c r="E80" s="110"/>
      <c r="F80" s="114"/>
      <c r="G80" s="110"/>
      <c r="H80" s="114"/>
      <c r="I80" s="114"/>
      <c r="J80" s="106" t="s">
        <v>703</v>
      </c>
      <c r="K80" s="18" t="s">
        <v>191</v>
      </c>
      <c r="L80" s="18" t="s">
        <v>907</v>
      </c>
      <c r="M80" s="18" t="s">
        <v>195</v>
      </c>
      <c r="N80" s="45">
        <v>0.5</v>
      </c>
      <c r="O80" s="45">
        <v>0.75</v>
      </c>
      <c r="P80" s="45">
        <v>1</v>
      </c>
      <c r="Q80" s="45">
        <v>1</v>
      </c>
      <c r="R80" s="19"/>
    </row>
    <row r="81" spans="1:18" ht="46.5" customHeight="1">
      <c r="A81" s="156"/>
      <c r="B81" s="163"/>
      <c r="C81" s="110"/>
      <c r="D81" s="110"/>
      <c r="E81" s="110"/>
      <c r="F81" s="114"/>
      <c r="G81" s="110"/>
      <c r="H81" s="114"/>
      <c r="I81" s="114"/>
      <c r="J81" s="115"/>
      <c r="K81" s="18" t="s">
        <v>754</v>
      </c>
      <c r="L81" s="18" t="s">
        <v>907</v>
      </c>
      <c r="M81" s="18" t="s">
        <v>195</v>
      </c>
      <c r="N81" s="45">
        <v>0.5</v>
      </c>
      <c r="O81" s="45">
        <v>0.75</v>
      </c>
      <c r="P81" s="45">
        <v>1</v>
      </c>
      <c r="Q81" s="45">
        <v>1</v>
      </c>
      <c r="R81" s="19"/>
    </row>
    <row r="82" spans="1:18" ht="46.5" customHeight="1">
      <c r="A82" s="156"/>
      <c r="B82" s="163"/>
      <c r="C82" s="110"/>
      <c r="D82" s="110"/>
      <c r="E82" s="110"/>
      <c r="F82" s="114"/>
      <c r="G82" s="110"/>
      <c r="H82" s="114"/>
      <c r="I82" s="114"/>
      <c r="J82" s="18" t="s">
        <v>704</v>
      </c>
      <c r="K82" s="18" t="s">
        <v>755</v>
      </c>
      <c r="L82" s="18" t="s">
        <v>907</v>
      </c>
      <c r="M82" s="18" t="s">
        <v>194</v>
      </c>
      <c r="N82" s="45">
        <v>0.25</v>
      </c>
      <c r="O82" s="45">
        <v>0.5</v>
      </c>
      <c r="P82" s="45">
        <v>0.75</v>
      </c>
      <c r="Q82" s="45">
        <v>1</v>
      </c>
      <c r="R82" s="19"/>
    </row>
    <row r="83" spans="1:18" ht="33.75">
      <c r="A83" s="156"/>
      <c r="B83" s="164"/>
      <c r="C83" s="107"/>
      <c r="D83" s="107"/>
      <c r="E83" s="107"/>
      <c r="F83" s="115"/>
      <c r="G83" s="107"/>
      <c r="H83" s="115"/>
      <c r="I83" s="115"/>
      <c r="J83" s="18" t="s">
        <v>706</v>
      </c>
      <c r="K83" s="18" t="s">
        <v>721</v>
      </c>
      <c r="L83" s="18" t="s">
        <v>907</v>
      </c>
      <c r="M83" s="18" t="s">
        <v>196</v>
      </c>
      <c r="N83" s="45">
        <v>0.25</v>
      </c>
      <c r="O83" s="45">
        <v>0.5</v>
      </c>
      <c r="P83" s="45">
        <v>0.75</v>
      </c>
      <c r="Q83" s="45">
        <v>1</v>
      </c>
      <c r="R83" s="19"/>
    </row>
    <row r="84" spans="1:18" ht="22.5">
      <c r="A84" s="156"/>
      <c r="B84" s="158" t="s">
        <v>501</v>
      </c>
      <c r="C84" s="106" t="s">
        <v>494</v>
      </c>
      <c r="D84" s="106" t="s">
        <v>413</v>
      </c>
      <c r="E84" s="106" t="s">
        <v>420</v>
      </c>
      <c r="F84" s="116">
        <v>67100</v>
      </c>
      <c r="G84" s="106" t="s">
        <v>373</v>
      </c>
      <c r="H84" s="116">
        <v>67100</v>
      </c>
      <c r="I84" s="18" t="s">
        <v>516</v>
      </c>
      <c r="J84" s="18" t="s">
        <v>902</v>
      </c>
      <c r="K84" s="18" t="s">
        <v>471</v>
      </c>
      <c r="L84" s="18" t="s">
        <v>907</v>
      </c>
      <c r="M84" s="18" t="s">
        <v>114</v>
      </c>
      <c r="N84" s="45">
        <v>0.5</v>
      </c>
      <c r="O84" s="45">
        <v>0.75</v>
      </c>
      <c r="P84" s="45">
        <v>1</v>
      </c>
      <c r="Q84" s="45">
        <v>1</v>
      </c>
      <c r="R84" s="19"/>
    </row>
    <row r="85" spans="1:18" ht="56.25">
      <c r="A85" s="156"/>
      <c r="B85" s="159"/>
      <c r="C85" s="114"/>
      <c r="D85" s="114"/>
      <c r="E85" s="114"/>
      <c r="F85" s="114"/>
      <c r="G85" s="114"/>
      <c r="H85" s="114"/>
      <c r="I85" s="18" t="s">
        <v>472</v>
      </c>
      <c r="J85" s="18" t="s">
        <v>903</v>
      </c>
      <c r="K85" s="18" t="s">
        <v>911</v>
      </c>
      <c r="L85" s="18" t="s">
        <v>907</v>
      </c>
      <c r="M85" s="18" t="s">
        <v>114</v>
      </c>
      <c r="N85" s="45">
        <v>0.5</v>
      </c>
      <c r="O85" s="45">
        <v>1</v>
      </c>
      <c r="P85" s="45">
        <v>1</v>
      </c>
      <c r="Q85" s="45">
        <v>1</v>
      </c>
      <c r="R85" s="19"/>
    </row>
    <row r="86" spans="1:18" ht="33.75">
      <c r="A86" s="156"/>
      <c r="B86" s="159"/>
      <c r="C86" s="114"/>
      <c r="D86" s="114"/>
      <c r="E86" s="114"/>
      <c r="F86" s="114"/>
      <c r="G86" s="114"/>
      <c r="H86" s="114"/>
      <c r="I86" s="18" t="s">
        <v>517</v>
      </c>
      <c r="J86" s="18" t="s">
        <v>904</v>
      </c>
      <c r="K86" s="18" t="s">
        <v>607</v>
      </c>
      <c r="L86" s="18" t="s">
        <v>907</v>
      </c>
      <c r="M86" s="18" t="s">
        <v>114</v>
      </c>
      <c r="N86" s="45">
        <v>0</v>
      </c>
      <c r="O86" s="45">
        <v>0.5</v>
      </c>
      <c r="P86" s="45">
        <v>1</v>
      </c>
      <c r="Q86" s="45">
        <v>1</v>
      </c>
      <c r="R86" s="19"/>
    </row>
    <row r="87" spans="1:18" ht="33.75">
      <c r="A87" s="156"/>
      <c r="B87" s="159"/>
      <c r="C87" s="114"/>
      <c r="D87" s="114"/>
      <c r="E87" s="114"/>
      <c r="F87" s="114"/>
      <c r="G87" s="114"/>
      <c r="H87" s="114"/>
      <c r="I87" s="18" t="s">
        <v>608</v>
      </c>
      <c r="J87" s="18" t="s">
        <v>704</v>
      </c>
      <c r="K87" s="18" t="s">
        <v>235</v>
      </c>
      <c r="L87" s="18" t="s">
        <v>907</v>
      </c>
      <c r="M87" s="18" t="s">
        <v>114</v>
      </c>
      <c r="N87" s="45">
        <v>0.75</v>
      </c>
      <c r="O87" s="45">
        <v>1</v>
      </c>
      <c r="P87" s="45">
        <v>1</v>
      </c>
      <c r="Q87" s="45">
        <v>1</v>
      </c>
      <c r="R87" s="19"/>
    </row>
    <row r="88" spans="1:18" ht="22.5">
      <c r="A88" s="156"/>
      <c r="B88" s="159"/>
      <c r="C88" s="114"/>
      <c r="D88" s="114"/>
      <c r="E88" s="114"/>
      <c r="F88" s="114"/>
      <c r="G88" s="114"/>
      <c r="H88" s="114"/>
      <c r="I88" s="18" t="s">
        <v>523</v>
      </c>
      <c r="J88" s="18" t="s">
        <v>905</v>
      </c>
      <c r="K88" s="18" t="s">
        <v>609</v>
      </c>
      <c r="L88" s="18" t="s">
        <v>907</v>
      </c>
      <c r="M88" s="18" t="s">
        <v>114</v>
      </c>
      <c r="N88" s="45">
        <v>0.25</v>
      </c>
      <c r="O88" s="45">
        <v>0.5</v>
      </c>
      <c r="P88" s="45">
        <v>0.75</v>
      </c>
      <c r="Q88" s="45">
        <v>1</v>
      </c>
      <c r="R88" s="19"/>
    </row>
    <row r="89" spans="1:18" ht="33.75">
      <c r="A89" s="156"/>
      <c r="B89" s="159"/>
      <c r="C89" s="114"/>
      <c r="D89" s="114"/>
      <c r="E89" s="114"/>
      <c r="F89" s="114"/>
      <c r="G89" s="114"/>
      <c r="H89" s="114"/>
      <c r="I89" s="106" t="s">
        <v>757</v>
      </c>
      <c r="J89" s="106" t="s">
        <v>706</v>
      </c>
      <c r="K89" s="18" t="s">
        <v>756</v>
      </c>
      <c r="L89" s="18" t="s">
        <v>907</v>
      </c>
      <c r="M89" s="18" t="s">
        <v>140</v>
      </c>
      <c r="N89" s="45">
        <v>0.25</v>
      </c>
      <c r="O89" s="45">
        <v>0.5</v>
      </c>
      <c r="P89" s="45">
        <v>0.75</v>
      </c>
      <c r="Q89" s="45">
        <v>1</v>
      </c>
      <c r="R89" s="19"/>
    </row>
    <row r="90" spans="1:18" ht="12.75">
      <c r="A90" s="156"/>
      <c r="B90" s="160"/>
      <c r="C90" s="115"/>
      <c r="D90" s="115"/>
      <c r="E90" s="115"/>
      <c r="F90" s="115"/>
      <c r="G90" s="115"/>
      <c r="H90" s="115"/>
      <c r="I90" s="115"/>
      <c r="J90" s="115"/>
      <c r="K90" s="18" t="s">
        <v>910</v>
      </c>
      <c r="L90" s="18" t="s">
        <v>907</v>
      </c>
      <c r="M90" s="18" t="s">
        <v>114</v>
      </c>
      <c r="N90" s="45">
        <v>0</v>
      </c>
      <c r="O90" s="45">
        <v>0</v>
      </c>
      <c r="P90" s="45">
        <v>1</v>
      </c>
      <c r="Q90" s="45">
        <v>1</v>
      </c>
      <c r="R90" s="19"/>
    </row>
    <row r="91" spans="1:18" ht="56.25">
      <c r="A91" s="156"/>
      <c r="B91" s="158" t="s">
        <v>502</v>
      </c>
      <c r="C91" s="106" t="s">
        <v>494</v>
      </c>
      <c r="D91" s="106" t="s">
        <v>414</v>
      </c>
      <c r="E91" s="106" t="s">
        <v>421</v>
      </c>
      <c r="F91" s="116">
        <v>156000</v>
      </c>
      <c r="G91" s="106" t="s">
        <v>376</v>
      </c>
      <c r="H91" s="116">
        <v>156000</v>
      </c>
      <c r="I91" s="18" t="s">
        <v>758</v>
      </c>
      <c r="J91" s="18" t="s">
        <v>902</v>
      </c>
      <c r="K91" s="18" t="s">
        <v>610</v>
      </c>
      <c r="L91" s="18" t="s">
        <v>907</v>
      </c>
      <c r="M91" s="18" t="s">
        <v>114</v>
      </c>
      <c r="N91" s="45">
        <v>0.25</v>
      </c>
      <c r="O91" s="45">
        <v>0.5</v>
      </c>
      <c r="P91" s="45">
        <v>0.75</v>
      </c>
      <c r="Q91" s="45">
        <v>1</v>
      </c>
      <c r="R91" s="19"/>
    </row>
    <row r="92" spans="1:18" ht="33.75">
      <c r="A92" s="156"/>
      <c r="B92" s="159"/>
      <c r="C92" s="114"/>
      <c r="D92" s="114"/>
      <c r="E92" s="114"/>
      <c r="F92" s="114"/>
      <c r="G92" s="114"/>
      <c r="H92" s="114"/>
      <c r="I92" s="18" t="s">
        <v>518</v>
      </c>
      <c r="J92" s="106" t="s">
        <v>903</v>
      </c>
      <c r="K92" s="18" t="s">
        <v>912</v>
      </c>
      <c r="L92" s="18" t="s">
        <v>907</v>
      </c>
      <c r="M92" s="18" t="s">
        <v>114</v>
      </c>
      <c r="N92" s="45">
        <v>0.5</v>
      </c>
      <c r="O92" s="45">
        <v>1</v>
      </c>
      <c r="P92" s="45">
        <v>1</v>
      </c>
      <c r="Q92" s="45">
        <v>1</v>
      </c>
      <c r="R92" s="19"/>
    </row>
    <row r="93" spans="1:18" ht="33.75">
      <c r="A93" s="156"/>
      <c r="B93" s="159"/>
      <c r="C93" s="114"/>
      <c r="D93" s="114"/>
      <c r="E93" s="114"/>
      <c r="F93" s="114"/>
      <c r="G93" s="114"/>
      <c r="H93" s="114"/>
      <c r="I93" s="18" t="s">
        <v>759</v>
      </c>
      <c r="J93" s="115"/>
      <c r="K93" s="18" t="s">
        <v>762</v>
      </c>
      <c r="L93" s="18" t="s">
        <v>907</v>
      </c>
      <c r="M93" s="18" t="s">
        <v>114</v>
      </c>
      <c r="N93" s="45">
        <v>0.25</v>
      </c>
      <c r="O93" s="45">
        <v>0.5</v>
      </c>
      <c r="P93" s="45">
        <v>0.75</v>
      </c>
      <c r="Q93" s="45">
        <v>1</v>
      </c>
      <c r="R93" s="19"/>
    </row>
    <row r="94" spans="1:18" ht="67.5">
      <c r="A94" s="156"/>
      <c r="B94" s="159"/>
      <c r="C94" s="114"/>
      <c r="D94" s="114"/>
      <c r="E94" s="114"/>
      <c r="F94" s="114"/>
      <c r="G94" s="114"/>
      <c r="H94" s="114"/>
      <c r="I94" s="18" t="s">
        <v>611</v>
      </c>
      <c r="J94" s="18" t="s">
        <v>704</v>
      </c>
      <c r="K94" s="18" t="s">
        <v>236</v>
      </c>
      <c r="L94" s="18" t="s">
        <v>907</v>
      </c>
      <c r="M94" s="18" t="s">
        <v>114</v>
      </c>
      <c r="N94" s="45">
        <v>0.25</v>
      </c>
      <c r="O94" s="45">
        <v>0.5</v>
      </c>
      <c r="P94" s="45">
        <v>0.75</v>
      </c>
      <c r="Q94" s="45">
        <v>1</v>
      </c>
      <c r="R94" s="19"/>
    </row>
    <row r="95" spans="1:18" ht="33.75">
      <c r="A95" s="156"/>
      <c r="B95" s="159"/>
      <c r="C95" s="114"/>
      <c r="D95" s="114"/>
      <c r="E95" s="114"/>
      <c r="F95" s="114"/>
      <c r="G95" s="114"/>
      <c r="H95" s="114"/>
      <c r="I95" s="18" t="s">
        <v>760</v>
      </c>
      <c r="J95" s="18" t="s">
        <v>905</v>
      </c>
      <c r="K95" s="18" t="s">
        <v>84</v>
      </c>
      <c r="L95" s="18" t="s">
        <v>907</v>
      </c>
      <c r="M95" s="18" t="s">
        <v>114</v>
      </c>
      <c r="N95" s="45">
        <v>0.25</v>
      </c>
      <c r="O95" s="45">
        <v>0.5</v>
      </c>
      <c r="P95" s="45">
        <v>0.75</v>
      </c>
      <c r="Q95" s="45">
        <v>1</v>
      </c>
      <c r="R95" s="19"/>
    </row>
    <row r="96" spans="1:18" ht="22.5">
      <c r="A96" s="156"/>
      <c r="B96" s="159"/>
      <c r="C96" s="114"/>
      <c r="D96" s="114"/>
      <c r="E96" s="114"/>
      <c r="F96" s="114"/>
      <c r="G96" s="114"/>
      <c r="H96" s="114"/>
      <c r="I96" s="18" t="s">
        <v>761</v>
      </c>
      <c r="J96" s="106" t="s">
        <v>706</v>
      </c>
      <c r="K96" s="18" t="s">
        <v>913</v>
      </c>
      <c r="L96" s="18" t="s">
        <v>907</v>
      </c>
      <c r="M96" s="18" t="s">
        <v>140</v>
      </c>
      <c r="N96" s="45">
        <v>0.25</v>
      </c>
      <c r="O96" s="45">
        <v>0.5</v>
      </c>
      <c r="P96" s="45">
        <v>0.75</v>
      </c>
      <c r="Q96" s="45">
        <v>1</v>
      </c>
      <c r="R96" s="19"/>
    </row>
    <row r="97" spans="1:18" ht="22.5">
      <c r="A97" s="156"/>
      <c r="B97" s="160"/>
      <c r="C97" s="115"/>
      <c r="D97" s="115"/>
      <c r="E97" s="115"/>
      <c r="F97" s="115"/>
      <c r="G97" s="115"/>
      <c r="H97" s="115"/>
      <c r="I97" s="21"/>
      <c r="J97" s="115"/>
      <c r="K97" s="18" t="s">
        <v>612</v>
      </c>
      <c r="L97" s="18" t="s">
        <v>907</v>
      </c>
      <c r="M97" s="18" t="s">
        <v>114</v>
      </c>
      <c r="N97" s="45">
        <v>0.25</v>
      </c>
      <c r="O97" s="45">
        <v>0.5</v>
      </c>
      <c r="P97" s="45">
        <v>0.75</v>
      </c>
      <c r="Q97" s="45">
        <v>1</v>
      </c>
      <c r="R97" s="19"/>
    </row>
    <row r="98" spans="1:18" ht="70.5" customHeight="1">
      <c r="A98" s="156"/>
      <c r="B98" s="158" t="s">
        <v>503</v>
      </c>
      <c r="C98" s="106" t="s">
        <v>494</v>
      </c>
      <c r="D98" s="106" t="s">
        <v>519</v>
      </c>
      <c r="E98" s="106" t="s">
        <v>422</v>
      </c>
      <c r="F98" s="120">
        <v>177100</v>
      </c>
      <c r="G98" s="106" t="s">
        <v>381</v>
      </c>
      <c r="H98" s="120">
        <v>177100</v>
      </c>
      <c r="I98" s="18" t="s">
        <v>758</v>
      </c>
      <c r="J98" s="18" t="s">
        <v>902</v>
      </c>
      <c r="K98" s="18" t="s">
        <v>155</v>
      </c>
      <c r="L98" s="18" t="s">
        <v>907</v>
      </c>
      <c r="M98" s="18" t="s">
        <v>154</v>
      </c>
      <c r="N98" s="45">
        <v>0.25</v>
      </c>
      <c r="O98" s="45">
        <v>0.5</v>
      </c>
      <c r="P98" s="45">
        <v>0.75</v>
      </c>
      <c r="Q98" s="45">
        <v>1</v>
      </c>
      <c r="R98" s="19"/>
    </row>
    <row r="99" spans="1:18" ht="22.5">
      <c r="A99" s="156"/>
      <c r="B99" s="159"/>
      <c r="C99" s="114"/>
      <c r="D99" s="114"/>
      <c r="E99" s="114"/>
      <c r="F99" s="114"/>
      <c r="G99" s="114"/>
      <c r="H99" s="114"/>
      <c r="I99" s="18" t="s">
        <v>520</v>
      </c>
      <c r="J99" s="106" t="s">
        <v>903</v>
      </c>
      <c r="K99" s="18" t="s">
        <v>613</v>
      </c>
      <c r="L99" s="18" t="s">
        <v>907</v>
      </c>
      <c r="M99" s="18" t="s">
        <v>154</v>
      </c>
      <c r="N99" s="45">
        <v>0.25</v>
      </c>
      <c r="O99" s="45">
        <v>0.5</v>
      </c>
      <c r="P99" s="45">
        <v>0.75</v>
      </c>
      <c r="Q99" s="45">
        <v>1</v>
      </c>
      <c r="R99" s="19"/>
    </row>
    <row r="100" spans="1:18" ht="33.75">
      <c r="A100" s="156"/>
      <c r="B100" s="159"/>
      <c r="C100" s="114"/>
      <c r="D100" s="114"/>
      <c r="E100" s="114"/>
      <c r="F100" s="114"/>
      <c r="G100" s="114"/>
      <c r="H100" s="114"/>
      <c r="I100" s="18" t="s">
        <v>614</v>
      </c>
      <c r="J100" s="115"/>
      <c r="K100" s="18" t="s">
        <v>916</v>
      </c>
      <c r="L100" s="18" t="s">
        <v>907</v>
      </c>
      <c r="M100" s="18" t="s">
        <v>154</v>
      </c>
      <c r="N100" s="45">
        <v>0.25</v>
      </c>
      <c r="O100" s="45">
        <v>0.5</v>
      </c>
      <c r="P100" s="45">
        <v>0.75</v>
      </c>
      <c r="Q100" s="45">
        <v>1</v>
      </c>
      <c r="R100" s="19"/>
    </row>
    <row r="101" spans="1:18" ht="22.5">
      <c r="A101" s="156"/>
      <c r="B101" s="159"/>
      <c r="C101" s="114"/>
      <c r="D101" s="114"/>
      <c r="E101" s="114"/>
      <c r="F101" s="114"/>
      <c r="G101" s="114"/>
      <c r="H101" s="114"/>
      <c r="I101" s="18" t="s">
        <v>857</v>
      </c>
      <c r="J101" s="106" t="s">
        <v>704</v>
      </c>
      <c r="K101" s="18" t="s">
        <v>914</v>
      </c>
      <c r="L101" s="18" t="s">
        <v>907</v>
      </c>
      <c r="M101" s="18" t="s">
        <v>154</v>
      </c>
      <c r="N101" s="45">
        <v>0.25</v>
      </c>
      <c r="O101" s="45">
        <v>0.5</v>
      </c>
      <c r="P101" s="45">
        <v>0.75</v>
      </c>
      <c r="Q101" s="45">
        <v>1</v>
      </c>
      <c r="R101" s="19"/>
    </row>
    <row r="102" spans="1:18" ht="45">
      <c r="A102" s="156"/>
      <c r="B102" s="159"/>
      <c r="C102" s="114"/>
      <c r="D102" s="114"/>
      <c r="E102" s="114"/>
      <c r="F102" s="114"/>
      <c r="G102" s="114"/>
      <c r="H102" s="114"/>
      <c r="I102" s="18" t="s">
        <v>615</v>
      </c>
      <c r="J102" s="115"/>
      <c r="K102" s="18" t="s">
        <v>915</v>
      </c>
      <c r="L102" s="18" t="s">
        <v>907</v>
      </c>
      <c r="M102" s="18" t="s">
        <v>154</v>
      </c>
      <c r="N102" s="45">
        <v>0.25</v>
      </c>
      <c r="O102" s="45">
        <v>0.5</v>
      </c>
      <c r="P102" s="45">
        <v>0.75</v>
      </c>
      <c r="Q102" s="45">
        <v>1</v>
      </c>
      <c r="R102" s="19"/>
    </row>
    <row r="103" spans="1:18" ht="33.75">
      <c r="A103" s="156"/>
      <c r="B103" s="159"/>
      <c r="C103" s="114"/>
      <c r="D103" s="114"/>
      <c r="E103" s="114"/>
      <c r="F103" s="114"/>
      <c r="G103" s="114"/>
      <c r="H103" s="114"/>
      <c r="I103" s="104"/>
      <c r="J103" s="106" t="s">
        <v>905</v>
      </c>
      <c r="K103" s="18" t="s">
        <v>616</v>
      </c>
      <c r="L103" s="18" t="s">
        <v>907</v>
      </c>
      <c r="M103" s="18" t="s">
        <v>154</v>
      </c>
      <c r="N103" s="45">
        <v>0.5</v>
      </c>
      <c r="O103" s="45">
        <v>0.5</v>
      </c>
      <c r="P103" s="45">
        <v>1</v>
      </c>
      <c r="Q103" s="45">
        <v>1</v>
      </c>
      <c r="R103" s="19"/>
    </row>
    <row r="104" spans="1:18" ht="22.5">
      <c r="A104" s="156"/>
      <c r="B104" s="159"/>
      <c r="C104" s="114"/>
      <c r="D104" s="114"/>
      <c r="E104" s="114"/>
      <c r="F104" s="114"/>
      <c r="G104" s="114"/>
      <c r="H104" s="114"/>
      <c r="I104" s="111"/>
      <c r="J104" s="107"/>
      <c r="K104" s="18" t="s">
        <v>617</v>
      </c>
      <c r="L104" s="18" t="s">
        <v>907</v>
      </c>
      <c r="M104" s="18" t="s">
        <v>154</v>
      </c>
      <c r="N104" s="45">
        <v>0.25</v>
      </c>
      <c r="O104" s="45">
        <v>0.5</v>
      </c>
      <c r="P104" s="45">
        <v>0.75</v>
      </c>
      <c r="Q104" s="45">
        <v>1</v>
      </c>
      <c r="R104" s="19"/>
    </row>
    <row r="105" spans="1:18" ht="33.75">
      <c r="A105" s="156"/>
      <c r="B105" s="159"/>
      <c r="C105" s="114"/>
      <c r="D105" s="114"/>
      <c r="E105" s="114"/>
      <c r="F105" s="114"/>
      <c r="G105" s="114"/>
      <c r="H105" s="114"/>
      <c r="I105" s="111"/>
      <c r="J105" s="106" t="s">
        <v>706</v>
      </c>
      <c r="K105" s="18" t="s">
        <v>618</v>
      </c>
      <c r="L105" s="18" t="s">
        <v>907</v>
      </c>
      <c r="M105" s="18" t="s">
        <v>154</v>
      </c>
      <c r="N105" s="45">
        <v>0.25</v>
      </c>
      <c r="O105" s="45">
        <v>0.5</v>
      </c>
      <c r="P105" s="45">
        <v>0.75</v>
      </c>
      <c r="Q105" s="45">
        <v>1</v>
      </c>
      <c r="R105" s="19"/>
    </row>
    <row r="106" spans="1:18" ht="12.75">
      <c r="A106" s="156"/>
      <c r="B106" s="160"/>
      <c r="C106" s="115"/>
      <c r="D106" s="115"/>
      <c r="E106" s="115"/>
      <c r="F106" s="115"/>
      <c r="G106" s="115"/>
      <c r="H106" s="115"/>
      <c r="I106" s="105"/>
      <c r="J106" s="107"/>
      <c r="K106" s="18" t="s">
        <v>917</v>
      </c>
      <c r="L106" s="18" t="s">
        <v>907</v>
      </c>
      <c r="M106" s="18" t="s">
        <v>141</v>
      </c>
      <c r="N106" s="45">
        <v>0.25</v>
      </c>
      <c r="O106" s="45">
        <v>0.5</v>
      </c>
      <c r="P106" s="45">
        <v>0.75</v>
      </c>
      <c r="Q106" s="45">
        <v>1</v>
      </c>
      <c r="R106" s="19"/>
    </row>
    <row r="107" spans="1:18" ht="66.75" customHeight="1">
      <c r="A107" s="156"/>
      <c r="B107" s="158" t="s">
        <v>541</v>
      </c>
      <c r="C107" s="106" t="s">
        <v>494</v>
      </c>
      <c r="D107" s="106" t="s">
        <v>551</v>
      </c>
      <c r="E107" s="106" t="s">
        <v>237</v>
      </c>
      <c r="F107" s="127">
        <v>60163</v>
      </c>
      <c r="G107" s="106" t="s">
        <v>385</v>
      </c>
      <c r="H107" s="127">
        <v>60163</v>
      </c>
      <c r="I107" s="18" t="s">
        <v>556</v>
      </c>
      <c r="J107" s="106" t="s">
        <v>902</v>
      </c>
      <c r="K107" s="18" t="s">
        <v>619</v>
      </c>
      <c r="L107" s="18" t="s">
        <v>537</v>
      </c>
      <c r="M107" s="18" t="s">
        <v>22</v>
      </c>
      <c r="N107" s="45">
        <v>0.25</v>
      </c>
      <c r="O107" s="45">
        <v>0.75</v>
      </c>
      <c r="P107" s="45">
        <v>1</v>
      </c>
      <c r="Q107" s="45">
        <v>1</v>
      </c>
      <c r="R107" s="19"/>
    </row>
    <row r="108" spans="1:18" ht="48" customHeight="1">
      <c r="A108" s="156"/>
      <c r="B108" s="159"/>
      <c r="C108" s="114"/>
      <c r="D108" s="114"/>
      <c r="E108" s="114"/>
      <c r="F108" s="114"/>
      <c r="G108" s="114"/>
      <c r="H108" s="114"/>
      <c r="I108" s="18" t="s">
        <v>557</v>
      </c>
      <c r="J108" s="115"/>
      <c r="K108" s="18" t="s">
        <v>552</v>
      </c>
      <c r="L108" s="18" t="s">
        <v>550</v>
      </c>
      <c r="M108" s="18" t="s">
        <v>23</v>
      </c>
      <c r="N108" s="45">
        <v>0</v>
      </c>
      <c r="O108" s="45">
        <v>0.5</v>
      </c>
      <c r="P108" s="45">
        <v>0.5</v>
      </c>
      <c r="Q108" s="45">
        <v>1</v>
      </c>
      <c r="R108" s="19"/>
    </row>
    <row r="109" spans="1:18" ht="56.25">
      <c r="A109" s="156"/>
      <c r="B109" s="159"/>
      <c r="C109" s="114"/>
      <c r="D109" s="114"/>
      <c r="E109" s="114"/>
      <c r="F109" s="114"/>
      <c r="G109" s="114"/>
      <c r="H109" s="114"/>
      <c r="I109" s="18" t="s">
        <v>620</v>
      </c>
      <c r="J109" s="18" t="s">
        <v>903</v>
      </c>
      <c r="K109" s="18" t="s">
        <v>621</v>
      </c>
      <c r="L109" s="18" t="s">
        <v>537</v>
      </c>
      <c r="M109" s="18" t="s">
        <v>24</v>
      </c>
      <c r="N109" s="45">
        <v>0</v>
      </c>
      <c r="O109" s="45">
        <v>0</v>
      </c>
      <c r="P109" s="45">
        <v>0</v>
      </c>
      <c r="Q109" s="45">
        <v>1</v>
      </c>
      <c r="R109" s="19"/>
    </row>
    <row r="110" spans="1:18" ht="28.5" customHeight="1">
      <c r="A110" s="156"/>
      <c r="B110" s="159"/>
      <c r="C110" s="114"/>
      <c r="D110" s="114"/>
      <c r="E110" s="114"/>
      <c r="F110" s="114"/>
      <c r="G110" s="114"/>
      <c r="H110" s="114"/>
      <c r="I110" s="18" t="s">
        <v>875</v>
      </c>
      <c r="J110" s="18" t="s">
        <v>704</v>
      </c>
      <c r="K110" s="18" t="s">
        <v>622</v>
      </c>
      <c r="L110" s="18" t="s">
        <v>537</v>
      </c>
      <c r="M110" s="18" t="s">
        <v>16</v>
      </c>
      <c r="N110" s="45">
        <v>0</v>
      </c>
      <c r="O110" s="45">
        <v>0.25</v>
      </c>
      <c r="P110" s="45">
        <v>0</v>
      </c>
      <c r="Q110" s="45">
        <v>0.5</v>
      </c>
      <c r="R110" s="19"/>
    </row>
    <row r="111" spans="1:18" ht="28.5" customHeight="1">
      <c r="A111" s="156"/>
      <c r="B111" s="159"/>
      <c r="C111" s="114"/>
      <c r="D111" s="114"/>
      <c r="E111" s="114"/>
      <c r="F111" s="114"/>
      <c r="G111" s="114"/>
      <c r="H111" s="114"/>
      <c r="I111" s="114"/>
      <c r="J111" s="18" t="s">
        <v>905</v>
      </c>
      <c r="K111" s="18" t="s">
        <v>623</v>
      </c>
      <c r="L111" s="18" t="s">
        <v>537</v>
      </c>
      <c r="M111" s="18" t="s">
        <v>16</v>
      </c>
      <c r="N111" s="45">
        <v>0</v>
      </c>
      <c r="O111" s="45">
        <v>1</v>
      </c>
      <c r="P111" s="45">
        <v>1</v>
      </c>
      <c r="Q111" s="45">
        <v>1</v>
      </c>
      <c r="R111" s="19"/>
    </row>
    <row r="112" spans="1:18" ht="30" customHeight="1">
      <c r="A112" s="156"/>
      <c r="B112" s="159"/>
      <c r="C112" s="114"/>
      <c r="D112" s="114"/>
      <c r="E112" s="114"/>
      <c r="F112" s="114"/>
      <c r="G112" s="114"/>
      <c r="H112" s="114"/>
      <c r="I112" s="114"/>
      <c r="J112" s="106" t="s">
        <v>706</v>
      </c>
      <c r="K112" s="18" t="s">
        <v>553</v>
      </c>
      <c r="L112" s="18" t="s">
        <v>537</v>
      </c>
      <c r="M112" s="18" t="s">
        <v>25</v>
      </c>
      <c r="N112" s="45">
        <v>0</v>
      </c>
      <c r="O112" s="45">
        <v>0</v>
      </c>
      <c r="P112" s="45">
        <v>0</v>
      </c>
      <c r="Q112" s="45">
        <v>0.25</v>
      </c>
      <c r="R112" s="19"/>
    </row>
    <row r="113" spans="1:18" ht="30" customHeight="1">
      <c r="A113" s="156"/>
      <c r="B113" s="159"/>
      <c r="C113" s="114"/>
      <c r="D113" s="114"/>
      <c r="E113" s="114"/>
      <c r="F113" s="114"/>
      <c r="G113" s="114"/>
      <c r="H113" s="114"/>
      <c r="I113" s="114"/>
      <c r="J113" s="114"/>
      <c r="K113" s="18" t="s">
        <v>554</v>
      </c>
      <c r="L113" s="18" t="s">
        <v>537</v>
      </c>
      <c r="M113" s="18" t="s">
        <v>14</v>
      </c>
      <c r="N113" s="45">
        <v>0.25</v>
      </c>
      <c r="O113" s="45">
        <v>0.5</v>
      </c>
      <c r="P113" s="45">
        <v>0.75</v>
      </c>
      <c r="Q113" s="45">
        <v>1</v>
      </c>
      <c r="R113" s="19"/>
    </row>
    <row r="114" spans="1:18" ht="58.5" customHeight="1">
      <c r="A114" s="156"/>
      <c r="B114" s="158" t="s">
        <v>157</v>
      </c>
      <c r="C114" s="106" t="s">
        <v>494</v>
      </c>
      <c r="D114" s="106" t="s">
        <v>551</v>
      </c>
      <c r="E114" s="106" t="s">
        <v>415</v>
      </c>
      <c r="F114" s="127">
        <v>89445</v>
      </c>
      <c r="G114" s="106" t="s">
        <v>555</v>
      </c>
      <c r="H114" s="127">
        <v>89445</v>
      </c>
      <c r="I114" s="18" t="s">
        <v>156</v>
      </c>
      <c r="J114" s="106" t="s">
        <v>902</v>
      </c>
      <c r="K114" s="18" t="s">
        <v>624</v>
      </c>
      <c r="L114" s="18" t="s">
        <v>537</v>
      </c>
      <c r="M114" s="18" t="s">
        <v>22</v>
      </c>
      <c r="N114" s="45">
        <v>0.25</v>
      </c>
      <c r="O114" s="45">
        <v>0.75</v>
      </c>
      <c r="P114" s="45">
        <v>1</v>
      </c>
      <c r="Q114" s="45">
        <v>1</v>
      </c>
      <c r="R114" s="19"/>
    </row>
    <row r="115" spans="1:18" ht="58.5" customHeight="1">
      <c r="A115" s="156"/>
      <c r="B115" s="159"/>
      <c r="C115" s="114"/>
      <c r="D115" s="114"/>
      <c r="E115" s="114"/>
      <c r="F115" s="114"/>
      <c r="G115" s="114"/>
      <c r="H115" s="114"/>
      <c r="I115" s="18" t="s">
        <v>625</v>
      </c>
      <c r="J115" s="107"/>
      <c r="K115" s="18" t="s">
        <v>558</v>
      </c>
      <c r="L115" s="18" t="s">
        <v>537</v>
      </c>
      <c r="M115" s="18" t="s">
        <v>27</v>
      </c>
      <c r="N115" s="45">
        <v>0.25</v>
      </c>
      <c r="O115" s="45">
        <v>0.5</v>
      </c>
      <c r="P115" s="45">
        <v>0.75</v>
      </c>
      <c r="Q115" s="45">
        <v>1</v>
      </c>
      <c r="R115" s="19"/>
    </row>
    <row r="116" spans="1:18" ht="56.25">
      <c r="A116" s="156"/>
      <c r="B116" s="159"/>
      <c r="C116" s="114"/>
      <c r="D116" s="114"/>
      <c r="E116" s="114"/>
      <c r="F116" s="114"/>
      <c r="G116" s="114"/>
      <c r="H116" s="114"/>
      <c r="I116" s="18" t="s">
        <v>626</v>
      </c>
      <c r="J116" s="18" t="s">
        <v>903</v>
      </c>
      <c r="K116" s="18" t="s">
        <v>627</v>
      </c>
      <c r="L116" s="18" t="s">
        <v>540</v>
      </c>
      <c r="M116" s="18" t="s">
        <v>26</v>
      </c>
      <c r="N116" s="45">
        <v>0.25</v>
      </c>
      <c r="O116" s="45">
        <v>0.5</v>
      </c>
      <c r="P116" s="45">
        <v>0.75</v>
      </c>
      <c r="Q116" s="45">
        <v>1</v>
      </c>
      <c r="R116" s="19"/>
    </row>
    <row r="117" spans="1:18" ht="22.5">
      <c r="A117" s="156"/>
      <c r="B117" s="159"/>
      <c r="C117" s="114"/>
      <c r="D117" s="114"/>
      <c r="E117" s="114"/>
      <c r="F117" s="114"/>
      <c r="G117" s="114"/>
      <c r="H117" s="114"/>
      <c r="I117" s="106"/>
      <c r="J117" s="106" t="s">
        <v>905</v>
      </c>
      <c r="K117" s="18" t="s">
        <v>628</v>
      </c>
      <c r="L117" s="18" t="s">
        <v>540</v>
      </c>
      <c r="M117" s="18" t="s">
        <v>28</v>
      </c>
      <c r="N117" s="45">
        <v>0.25</v>
      </c>
      <c r="O117" s="45">
        <v>0.5</v>
      </c>
      <c r="P117" s="45">
        <v>0.75</v>
      </c>
      <c r="Q117" s="45">
        <v>1</v>
      </c>
      <c r="R117" s="19"/>
    </row>
    <row r="118" spans="1:18" ht="43.5" customHeight="1">
      <c r="A118" s="156"/>
      <c r="B118" s="159"/>
      <c r="C118" s="114"/>
      <c r="D118" s="114"/>
      <c r="E118" s="114"/>
      <c r="F118" s="114"/>
      <c r="G118" s="114"/>
      <c r="H118" s="114"/>
      <c r="I118" s="110"/>
      <c r="J118" s="130"/>
      <c r="K118" s="20" t="s">
        <v>262</v>
      </c>
      <c r="L118" s="20" t="s">
        <v>540</v>
      </c>
      <c r="M118" s="20" t="s">
        <v>263</v>
      </c>
      <c r="N118" s="68">
        <v>0</v>
      </c>
      <c r="O118" s="68">
        <v>0.5</v>
      </c>
      <c r="P118" s="68">
        <v>0.5</v>
      </c>
      <c r="Q118" s="68">
        <v>1</v>
      </c>
      <c r="R118" s="19"/>
    </row>
    <row r="119" spans="1:18" ht="47.25" customHeight="1">
      <c r="A119" s="156"/>
      <c r="B119" s="159"/>
      <c r="C119" s="114"/>
      <c r="D119" s="114"/>
      <c r="E119" s="114"/>
      <c r="F119" s="114"/>
      <c r="G119" s="114"/>
      <c r="H119" s="114"/>
      <c r="I119" s="114"/>
      <c r="J119" s="73" t="s">
        <v>704</v>
      </c>
      <c r="K119" s="18" t="s">
        <v>629</v>
      </c>
      <c r="L119" s="18" t="s">
        <v>540</v>
      </c>
      <c r="M119" s="20" t="s">
        <v>238</v>
      </c>
      <c r="N119" s="45">
        <v>0.25</v>
      </c>
      <c r="O119" s="45">
        <v>0.5</v>
      </c>
      <c r="P119" s="45">
        <v>0.75</v>
      </c>
      <c r="Q119" s="45">
        <v>1</v>
      </c>
      <c r="R119" s="19"/>
    </row>
    <row r="120" spans="1:23" s="19" customFormat="1" ht="62.25" customHeight="1">
      <c r="A120" s="156"/>
      <c r="B120" s="167" t="s">
        <v>152</v>
      </c>
      <c r="C120" s="128" t="s">
        <v>494</v>
      </c>
      <c r="D120" s="128" t="s">
        <v>153</v>
      </c>
      <c r="E120" s="128" t="s">
        <v>275</v>
      </c>
      <c r="F120" s="125">
        <v>197356</v>
      </c>
      <c r="G120" s="128" t="s">
        <v>264</v>
      </c>
      <c r="H120" s="125">
        <v>197356</v>
      </c>
      <c r="I120" s="18" t="s">
        <v>276</v>
      </c>
      <c r="J120" s="170" t="s">
        <v>701</v>
      </c>
      <c r="K120" s="18" t="s">
        <v>630</v>
      </c>
      <c r="L120" s="18" t="s">
        <v>537</v>
      </c>
      <c r="M120" s="18" t="s">
        <v>265</v>
      </c>
      <c r="N120" s="45">
        <v>0.25</v>
      </c>
      <c r="O120" s="45">
        <v>0.5</v>
      </c>
      <c r="P120" s="45">
        <v>0.5</v>
      </c>
      <c r="Q120" s="45">
        <v>1</v>
      </c>
      <c r="S120" s="10"/>
      <c r="T120" s="10"/>
      <c r="U120" s="10"/>
      <c r="V120" s="10"/>
      <c r="W120" s="10"/>
    </row>
    <row r="121" spans="1:17" s="19" customFormat="1" ht="39.75" customHeight="1">
      <c r="A121" s="156"/>
      <c r="B121" s="168"/>
      <c r="C121" s="129"/>
      <c r="D121" s="129"/>
      <c r="E121" s="129"/>
      <c r="F121" s="126"/>
      <c r="G121" s="129"/>
      <c r="H121" s="126"/>
      <c r="I121" s="18" t="s">
        <v>631</v>
      </c>
      <c r="J121" s="171"/>
      <c r="K121" s="18" t="s">
        <v>632</v>
      </c>
      <c r="L121" s="18" t="s">
        <v>537</v>
      </c>
      <c r="M121" s="18" t="s">
        <v>266</v>
      </c>
      <c r="N121" s="45">
        <v>0</v>
      </c>
      <c r="O121" s="45">
        <v>0.5</v>
      </c>
      <c r="P121" s="45">
        <v>0.5</v>
      </c>
      <c r="Q121" s="45">
        <v>1</v>
      </c>
    </row>
    <row r="122" spans="1:17" s="19" customFormat="1" ht="30.75" customHeight="1">
      <c r="A122" s="156"/>
      <c r="B122" s="168"/>
      <c r="C122" s="129"/>
      <c r="D122" s="129"/>
      <c r="E122" s="129"/>
      <c r="F122" s="126"/>
      <c r="G122" s="129"/>
      <c r="H122" s="126"/>
      <c r="I122" s="18" t="s">
        <v>584</v>
      </c>
      <c r="J122" s="172"/>
      <c r="K122" s="18" t="s">
        <v>633</v>
      </c>
      <c r="L122" s="18" t="s">
        <v>537</v>
      </c>
      <c r="M122" s="18" t="s">
        <v>266</v>
      </c>
      <c r="N122" s="45">
        <v>0</v>
      </c>
      <c r="O122" s="45">
        <v>0</v>
      </c>
      <c r="P122" s="45">
        <v>0.5</v>
      </c>
      <c r="Q122" s="45">
        <v>1</v>
      </c>
    </row>
    <row r="123" spans="1:17" s="19" customFormat="1" ht="39" customHeight="1">
      <c r="A123" s="156"/>
      <c r="B123" s="168"/>
      <c r="C123" s="129"/>
      <c r="D123" s="129"/>
      <c r="E123" s="129"/>
      <c r="F123" s="126"/>
      <c r="G123" s="129"/>
      <c r="H123" s="126"/>
      <c r="I123" s="18" t="s">
        <v>634</v>
      </c>
      <c r="J123" s="18" t="s">
        <v>732</v>
      </c>
      <c r="K123" s="18" t="s">
        <v>635</v>
      </c>
      <c r="L123" s="18" t="s">
        <v>930</v>
      </c>
      <c r="M123" s="18" t="s">
        <v>267</v>
      </c>
      <c r="N123" s="45">
        <v>0</v>
      </c>
      <c r="O123" s="45">
        <v>0</v>
      </c>
      <c r="P123" s="45">
        <v>0.5</v>
      </c>
      <c r="Q123" s="45">
        <v>1</v>
      </c>
    </row>
    <row r="124" spans="1:17" s="19" customFormat="1" ht="67.5" customHeight="1">
      <c r="A124" s="156"/>
      <c r="B124" s="168"/>
      <c r="C124" s="129"/>
      <c r="D124" s="129"/>
      <c r="E124" s="129"/>
      <c r="F124" s="126"/>
      <c r="G124" s="129"/>
      <c r="H124" s="126"/>
      <c r="I124" s="18" t="s">
        <v>636</v>
      </c>
      <c r="J124" s="106" t="s">
        <v>928</v>
      </c>
      <c r="K124" s="18" t="s">
        <v>637</v>
      </c>
      <c r="L124" s="18" t="s">
        <v>930</v>
      </c>
      <c r="M124" s="18" t="s">
        <v>268</v>
      </c>
      <c r="N124" s="45">
        <v>0</v>
      </c>
      <c r="O124" s="45">
        <v>0</v>
      </c>
      <c r="P124" s="45">
        <v>0.5</v>
      </c>
      <c r="Q124" s="45">
        <v>1</v>
      </c>
    </row>
    <row r="125" spans="1:17" s="19" customFormat="1" ht="48.75" customHeight="1">
      <c r="A125" s="156"/>
      <c r="B125" s="168"/>
      <c r="C125" s="129"/>
      <c r="D125" s="129"/>
      <c r="E125" s="129"/>
      <c r="F125" s="126"/>
      <c r="G125" s="129"/>
      <c r="H125" s="126"/>
      <c r="I125" s="18" t="s">
        <v>638</v>
      </c>
      <c r="J125" s="110"/>
      <c r="K125" s="18" t="s">
        <v>639</v>
      </c>
      <c r="L125" s="18" t="s">
        <v>537</v>
      </c>
      <c r="M125" s="18" t="s">
        <v>269</v>
      </c>
      <c r="N125" s="45">
        <v>0</v>
      </c>
      <c r="O125" s="45">
        <v>0.25</v>
      </c>
      <c r="P125" s="45">
        <v>0.75</v>
      </c>
      <c r="Q125" s="45">
        <v>1</v>
      </c>
    </row>
    <row r="126" spans="1:17" s="19" customFormat="1" ht="35.25" customHeight="1">
      <c r="A126" s="156"/>
      <c r="B126" s="168"/>
      <c r="C126" s="129"/>
      <c r="D126" s="129"/>
      <c r="E126" s="129"/>
      <c r="F126" s="126"/>
      <c r="G126" s="129"/>
      <c r="H126" s="126"/>
      <c r="I126" s="108"/>
      <c r="J126" s="110"/>
      <c r="K126" s="18" t="s">
        <v>640</v>
      </c>
      <c r="L126" s="18" t="s">
        <v>537</v>
      </c>
      <c r="M126" s="18" t="s">
        <v>270</v>
      </c>
      <c r="N126" s="45">
        <v>0.25</v>
      </c>
      <c r="O126" s="45">
        <v>0.5</v>
      </c>
      <c r="P126" s="45">
        <v>0.75</v>
      </c>
      <c r="Q126" s="45">
        <v>1</v>
      </c>
    </row>
    <row r="127" spans="1:17" s="19" customFormat="1" ht="33.75" customHeight="1">
      <c r="A127" s="156"/>
      <c r="B127" s="168"/>
      <c r="C127" s="129"/>
      <c r="D127" s="129"/>
      <c r="E127" s="129"/>
      <c r="F127" s="126"/>
      <c r="G127" s="129"/>
      <c r="H127" s="126"/>
      <c r="I127" s="130"/>
      <c r="J127" s="110"/>
      <c r="K127" s="18" t="s">
        <v>641</v>
      </c>
      <c r="L127" s="18" t="s">
        <v>537</v>
      </c>
      <c r="M127" s="18" t="s">
        <v>271</v>
      </c>
      <c r="N127" s="45">
        <v>0</v>
      </c>
      <c r="O127" s="45">
        <v>0</v>
      </c>
      <c r="P127" s="45">
        <v>0</v>
      </c>
      <c r="Q127" s="45">
        <v>1</v>
      </c>
    </row>
    <row r="128" spans="1:17" s="19" customFormat="1" ht="34.5" customHeight="1">
      <c r="A128" s="156"/>
      <c r="B128" s="168"/>
      <c r="C128" s="129"/>
      <c r="D128" s="129"/>
      <c r="E128" s="129"/>
      <c r="F128" s="126"/>
      <c r="G128" s="129"/>
      <c r="H128" s="126"/>
      <c r="I128" s="130"/>
      <c r="J128" s="107"/>
      <c r="K128" s="18" t="s">
        <v>642</v>
      </c>
      <c r="L128" s="18" t="s">
        <v>930</v>
      </c>
      <c r="M128" s="18" t="s">
        <v>272</v>
      </c>
      <c r="N128" s="45">
        <v>0.5</v>
      </c>
      <c r="O128" s="45">
        <v>0.5</v>
      </c>
      <c r="P128" s="45">
        <v>0.75</v>
      </c>
      <c r="Q128" s="45">
        <v>1</v>
      </c>
    </row>
    <row r="129" spans="1:17" s="19" customFormat="1" ht="33.75">
      <c r="A129" s="156"/>
      <c r="B129" s="168"/>
      <c r="C129" s="129"/>
      <c r="D129" s="129"/>
      <c r="E129" s="129"/>
      <c r="F129" s="126"/>
      <c r="G129" s="129"/>
      <c r="H129" s="126"/>
      <c r="I129" s="130"/>
      <c r="J129" s="18" t="s">
        <v>704</v>
      </c>
      <c r="K129" s="18" t="s">
        <v>273</v>
      </c>
      <c r="L129" s="18" t="s">
        <v>537</v>
      </c>
      <c r="M129" s="18" t="s">
        <v>274</v>
      </c>
      <c r="N129" s="45">
        <v>0</v>
      </c>
      <c r="O129" s="45">
        <v>0</v>
      </c>
      <c r="P129" s="45">
        <v>0</v>
      </c>
      <c r="Q129" s="45">
        <v>1</v>
      </c>
    </row>
    <row r="130" spans="1:17" s="19" customFormat="1" ht="48" customHeight="1">
      <c r="A130" s="156"/>
      <c r="B130" s="169"/>
      <c r="C130" s="108"/>
      <c r="D130" s="108"/>
      <c r="E130" s="108"/>
      <c r="F130" s="127"/>
      <c r="G130" s="108"/>
      <c r="H130" s="127"/>
      <c r="I130" s="130"/>
      <c r="J130" s="20" t="s">
        <v>706</v>
      </c>
      <c r="K130" s="20" t="s">
        <v>643</v>
      </c>
      <c r="L130" s="20" t="s">
        <v>537</v>
      </c>
      <c r="M130" s="20" t="s">
        <v>305</v>
      </c>
      <c r="N130" s="68">
        <v>0.25</v>
      </c>
      <c r="O130" s="68">
        <v>0.5</v>
      </c>
      <c r="P130" s="68">
        <v>0.75</v>
      </c>
      <c r="Q130" s="68">
        <v>1</v>
      </c>
    </row>
    <row r="131" spans="1:17" s="19" customFormat="1" ht="46.5" customHeight="1">
      <c r="A131" s="156"/>
      <c r="B131" s="167" t="s">
        <v>80</v>
      </c>
      <c r="C131" s="128" t="s">
        <v>494</v>
      </c>
      <c r="D131" s="128" t="s">
        <v>279</v>
      </c>
      <c r="E131" s="128" t="s">
        <v>280</v>
      </c>
      <c r="F131" s="125">
        <v>200000</v>
      </c>
      <c r="G131" s="128" t="s">
        <v>281</v>
      </c>
      <c r="H131" s="125">
        <v>200000</v>
      </c>
      <c r="I131" s="18" t="s">
        <v>282</v>
      </c>
      <c r="J131" s="106" t="s">
        <v>921</v>
      </c>
      <c r="K131" s="18" t="s">
        <v>283</v>
      </c>
      <c r="L131" s="18" t="s">
        <v>537</v>
      </c>
      <c r="M131" s="18" t="s">
        <v>284</v>
      </c>
      <c r="N131" s="45">
        <v>0</v>
      </c>
      <c r="O131" s="45">
        <v>0.25</v>
      </c>
      <c r="P131" s="45">
        <v>0.5</v>
      </c>
      <c r="Q131" s="45">
        <v>1</v>
      </c>
    </row>
    <row r="132" spans="1:17" s="19" customFormat="1" ht="38.25" customHeight="1">
      <c r="A132" s="156"/>
      <c r="B132" s="167"/>
      <c r="C132" s="128"/>
      <c r="D132" s="128"/>
      <c r="E132" s="128"/>
      <c r="F132" s="125"/>
      <c r="G132" s="128"/>
      <c r="H132" s="125"/>
      <c r="I132" s="18" t="s">
        <v>285</v>
      </c>
      <c r="J132" s="110"/>
      <c r="K132" s="18" t="s">
        <v>644</v>
      </c>
      <c r="L132" s="18" t="s">
        <v>537</v>
      </c>
      <c r="M132" s="18" t="s">
        <v>286</v>
      </c>
      <c r="N132" s="45">
        <v>0.25</v>
      </c>
      <c r="O132" s="45">
        <v>0.5</v>
      </c>
      <c r="P132" s="45">
        <v>0.75</v>
      </c>
      <c r="Q132" s="45">
        <v>1</v>
      </c>
    </row>
    <row r="133" spans="1:17" s="19" customFormat="1" ht="45.75" customHeight="1">
      <c r="A133" s="156"/>
      <c r="B133" s="167"/>
      <c r="C133" s="128"/>
      <c r="D133" s="128"/>
      <c r="E133" s="128"/>
      <c r="F133" s="125"/>
      <c r="G133" s="128"/>
      <c r="H133" s="125"/>
      <c r="I133" s="18" t="s">
        <v>645</v>
      </c>
      <c r="J133" s="107"/>
      <c r="K133" s="18" t="s">
        <v>287</v>
      </c>
      <c r="L133" s="18" t="s">
        <v>537</v>
      </c>
      <c r="M133" s="18" t="s">
        <v>288</v>
      </c>
      <c r="N133" s="45">
        <v>0</v>
      </c>
      <c r="O133" s="45">
        <v>0</v>
      </c>
      <c r="P133" s="45">
        <v>0.5</v>
      </c>
      <c r="Q133" s="45">
        <v>1</v>
      </c>
    </row>
    <row r="134" spans="1:17" s="19" customFormat="1" ht="33.75" customHeight="1">
      <c r="A134" s="156"/>
      <c r="B134" s="167"/>
      <c r="C134" s="128"/>
      <c r="D134" s="128"/>
      <c r="E134" s="128"/>
      <c r="F134" s="125"/>
      <c r="G134" s="128"/>
      <c r="H134" s="125"/>
      <c r="I134" s="18" t="s">
        <v>289</v>
      </c>
      <c r="J134" s="18" t="s">
        <v>704</v>
      </c>
      <c r="K134" s="18" t="s">
        <v>290</v>
      </c>
      <c r="L134" s="18" t="s">
        <v>537</v>
      </c>
      <c r="M134" s="18" t="s">
        <v>291</v>
      </c>
      <c r="N134" s="45">
        <v>0</v>
      </c>
      <c r="O134" s="45">
        <v>0</v>
      </c>
      <c r="P134" s="45">
        <v>0.5</v>
      </c>
      <c r="Q134" s="45">
        <v>1</v>
      </c>
    </row>
    <row r="135" spans="1:18" ht="59.25" customHeight="1">
      <c r="A135" s="156"/>
      <c r="B135" s="165" t="s">
        <v>277</v>
      </c>
      <c r="C135" s="110" t="s">
        <v>494</v>
      </c>
      <c r="D135" s="110" t="s">
        <v>803</v>
      </c>
      <c r="E135" s="110" t="s">
        <v>429</v>
      </c>
      <c r="F135" s="121">
        <v>348219</v>
      </c>
      <c r="G135" s="110" t="s">
        <v>428</v>
      </c>
      <c r="H135" s="121">
        <v>258000</v>
      </c>
      <c r="I135" s="21" t="s">
        <v>556</v>
      </c>
      <c r="J135" s="110" t="s">
        <v>723</v>
      </c>
      <c r="K135" s="21" t="s">
        <v>176</v>
      </c>
      <c r="L135" s="21" t="s">
        <v>907</v>
      </c>
      <c r="M135" s="21" t="s">
        <v>192</v>
      </c>
      <c r="N135" s="59">
        <v>0</v>
      </c>
      <c r="O135" s="59">
        <v>0.25</v>
      </c>
      <c r="P135" s="59">
        <v>0.5</v>
      </c>
      <c r="Q135" s="59">
        <v>1</v>
      </c>
      <c r="R135" s="19"/>
    </row>
    <row r="136" spans="1:18" ht="92.25" customHeight="1">
      <c r="A136" s="156"/>
      <c r="B136" s="165"/>
      <c r="C136" s="110"/>
      <c r="D136" s="110"/>
      <c r="E136" s="110"/>
      <c r="F136" s="121"/>
      <c r="G136" s="110"/>
      <c r="H136" s="121"/>
      <c r="I136" s="18" t="s">
        <v>722</v>
      </c>
      <c r="J136" s="115"/>
      <c r="K136" s="18" t="s">
        <v>646</v>
      </c>
      <c r="L136" s="18" t="s">
        <v>907</v>
      </c>
      <c r="M136" s="18" t="s">
        <v>192</v>
      </c>
      <c r="N136" s="59">
        <v>0.25</v>
      </c>
      <c r="O136" s="45">
        <v>0.5</v>
      </c>
      <c r="P136" s="45">
        <v>0.75</v>
      </c>
      <c r="Q136" s="45">
        <v>1</v>
      </c>
      <c r="R136" s="19"/>
    </row>
    <row r="137" spans="1:18" ht="102.75" customHeight="1">
      <c r="A137" s="156"/>
      <c r="B137" s="165"/>
      <c r="C137" s="110"/>
      <c r="D137" s="110"/>
      <c r="E137" s="110"/>
      <c r="F137" s="121"/>
      <c r="G137" s="110"/>
      <c r="H137" s="121"/>
      <c r="I137" s="18" t="s">
        <v>804</v>
      </c>
      <c r="J137" s="106" t="s">
        <v>719</v>
      </c>
      <c r="K137" s="18" t="s">
        <v>177</v>
      </c>
      <c r="L137" s="18" t="s">
        <v>724</v>
      </c>
      <c r="M137" s="18" t="s">
        <v>192</v>
      </c>
      <c r="N137" s="59">
        <v>0.25</v>
      </c>
      <c r="O137" s="45">
        <v>0.5</v>
      </c>
      <c r="P137" s="45">
        <v>0.75</v>
      </c>
      <c r="Q137" s="45">
        <v>1</v>
      </c>
      <c r="R137" s="19"/>
    </row>
    <row r="138" spans="1:18" ht="102.75" customHeight="1">
      <c r="A138" s="156"/>
      <c r="B138" s="165"/>
      <c r="C138" s="110"/>
      <c r="D138" s="110"/>
      <c r="E138" s="110"/>
      <c r="F138" s="121"/>
      <c r="G138" s="110"/>
      <c r="H138" s="121"/>
      <c r="I138" s="18" t="s">
        <v>805</v>
      </c>
      <c r="J138" s="114"/>
      <c r="K138" s="18" t="s">
        <v>178</v>
      </c>
      <c r="L138" s="18" t="s">
        <v>724</v>
      </c>
      <c r="M138" s="18" t="s">
        <v>192</v>
      </c>
      <c r="N138" s="59">
        <v>0.25</v>
      </c>
      <c r="O138" s="45">
        <v>0.5</v>
      </c>
      <c r="P138" s="45">
        <v>0.75</v>
      </c>
      <c r="Q138" s="45">
        <v>1</v>
      </c>
      <c r="R138" s="19"/>
    </row>
    <row r="139" spans="1:18" ht="56.25" customHeight="1">
      <c r="A139" s="156"/>
      <c r="B139" s="165"/>
      <c r="C139" s="110"/>
      <c r="D139" s="110"/>
      <c r="E139" s="110"/>
      <c r="F139" s="121"/>
      <c r="G139" s="110"/>
      <c r="H139" s="121"/>
      <c r="I139" s="18" t="s">
        <v>806</v>
      </c>
      <c r="J139" s="115"/>
      <c r="K139" s="18" t="s">
        <v>179</v>
      </c>
      <c r="L139" s="18" t="s">
        <v>724</v>
      </c>
      <c r="M139" s="18" t="s">
        <v>192</v>
      </c>
      <c r="N139" s="59">
        <v>0.25</v>
      </c>
      <c r="O139" s="45">
        <v>0.5</v>
      </c>
      <c r="P139" s="45">
        <v>0.75</v>
      </c>
      <c r="Q139" s="45">
        <v>1</v>
      </c>
      <c r="R139" s="19"/>
    </row>
    <row r="140" spans="1:18" ht="37.5" customHeight="1">
      <c r="A140" s="156"/>
      <c r="B140" s="165"/>
      <c r="C140" s="110"/>
      <c r="D140" s="110"/>
      <c r="E140" s="110"/>
      <c r="F140" s="121"/>
      <c r="G140" s="110"/>
      <c r="H140" s="121"/>
      <c r="I140" s="124"/>
      <c r="J140" s="18" t="s">
        <v>725</v>
      </c>
      <c r="K140" s="18" t="s">
        <v>180</v>
      </c>
      <c r="L140" s="18" t="s">
        <v>724</v>
      </c>
      <c r="M140" s="18" t="s">
        <v>193</v>
      </c>
      <c r="N140" s="45">
        <v>0</v>
      </c>
      <c r="O140" s="45">
        <v>0.25</v>
      </c>
      <c r="P140" s="45">
        <v>0.5</v>
      </c>
      <c r="Q140" s="45">
        <v>1</v>
      </c>
      <c r="R140" s="19"/>
    </row>
    <row r="141" spans="1:18" ht="27.75" customHeight="1">
      <c r="A141" s="156"/>
      <c r="B141" s="165"/>
      <c r="C141" s="110"/>
      <c r="D141" s="110"/>
      <c r="E141" s="110"/>
      <c r="F141" s="121"/>
      <c r="G141" s="110"/>
      <c r="H141" s="121"/>
      <c r="I141" s="114"/>
      <c r="J141" s="18" t="s">
        <v>704</v>
      </c>
      <c r="K141" s="18" t="s">
        <v>727</v>
      </c>
      <c r="L141" s="18" t="s">
        <v>907</v>
      </c>
      <c r="M141" s="18" t="s">
        <v>194</v>
      </c>
      <c r="N141" s="45">
        <v>0</v>
      </c>
      <c r="O141" s="45">
        <v>0</v>
      </c>
      <c r="P141" s="45">
        <v>0.5</v>
      </c>
      <c r="Q141" s="45">
        <v>1</v>
      </c>
      <c r="R141" s="19"/>
    </row>
    <row r="142" spans="1:18" ht="27.75" customHeight="1">
      <c r="A142" s="156"/>
      <c r="B142" s="165"/>
      <c r="C142" s="110"/>
      <c r="D142" s="110"/>
      <c r="E142" s="110"/>
      <c r="F142" s="121"/>
      <c r="G142" s="110"/>
      <c r="H142" s="121"/>
      <c r="I142" s="114"/>
      <c r="J142" s="18" t="s">
        <v>705</v>
      </c>
      <c r="K142" s="18" t="s">
        <v>181</v>
      </c>
      <c r="L142" s="18" t="s">
        <v>724</v>
      </c>
      <c r="M142" s="18" t="s">
        <v>192</v>
      </c>
      <c r="N142" s="45">
        <v>0.25</v>
      </c>
      <c r="O142" s="45">
        <v>0.5</v>
      </c>
      <c r="P142" s="45">
        <v>0.75</v>
      </c>
      <c r="Q142" s="45">
        <v>1</v>
      </c>
      <c r="R142" s="19"/>
    </row>
    <row r="143" spans="1:18" ht="22.5">
      <c r="A143" s="156"/>
      <c r="B143" s="166"/>
      <c r="C143" s="107"/>
      <c r="D143" s="107"/>
      <c r="E143" s="107"/>
      <c r="F143" s="123"/>
      <c r="G143" s="107"/>
      <c r="H143" s="123"/>
      <c r="I143" s="115"/>
      <c r="J143" s="18" t="s">
        <v>706</v>
      </c>
      <c r="K143" s="18" t="s">
        <v>182</v>
      </c>
      <c r="L143" s="18" t="s">
        <v>724</v>
      </c>
      <c r="M143" s="18" t="s">
        <v>192</v>
      </c>
      <c r="N143" s="45">
        <v>0</v>
      </c>
      <c r="O143" s="45">
        <v>0.25</v>
      </c>
      <c r="P143" s="45">
        <v>0.75</v>
      </c>
      <c r="Q143" s="45">
        <v>1</v>
      </c>
      <c r="R143" s="19"/>
    </row>
    <row r="144" spans="1:18" ht="54.75" customHeight="1">
      <c r="A144" s="156"/>
      <c r="B144" s="158" t="s">
        <v>728</v>
      </c>
      <c r="C144" s="106" t="s">
        <v>494</v>
      </c>
      <c r="D144" s="106" t="s">
        <v>183</v>
      </c>
      <c r="E144" s="106" t="s">
        <v>430</v>
      </c>
      <c r="F144" s="120">
        <v>135000</v>
      </c>
      <c r="G144" s="106" t="s">
        <v>416</v>
      </c>
      <c r="H144" s="120">
        <v>135000</v>
      </c>
      <c r="I144" s="18" t="s">
        <v>184</v>
      </c>
      <c r="J144" s="106" t="s">
        <v>729</v>
      </c>
      <c r="K144" s="18" t="s">
        <v>807</v>
      </c>
      <c r="L144" s="18" t="s">
        <v>724</v>
      </c>
      <c r="M144" s="18" t="s">
        <v>192</v>
      </c>
      <c r="N144" s="45">
        <v>0.25</v>
      </c>
      <c r="O144" s="45">
        <v>0.5</v>
      </c>
      <c r="P144" s="45">
        <v>0.75</v>
      </c>
      <c r="Q144" s="45">
        <v>1</v>
      </c>
      <c r="R144" s="19"/>
    </row>
    <row r="145" spans="1:18" ht="60" customHeight="1">
      <c r="A145" s="156"/>
      <c r="B145" s="159"/>
      <c r="C145" s="110"/>
      <c r="D145" s="110"/>
      <c r="E145" s="110"/>
      <c r="F145" s="121"/>
      <c r="G145" s="110"/>
      <c r="H145" s="121"/>
      <c r="I145" s="18" t="s">
        <v>809</v>
      </c>
      <c r="J145" s="107"/>
      <c r="K145" s="18" t="s">
        <v>808</v>
      </c>
      <c r="L145" s="18" t="s">
        <v>724</v>
      </c>
      <c r="M145" s="18" t="s">
        <v>192</v>
      </c>
      <c r="N145" s="45">
        <v>0</v>
      </c>
      <c r="O145" s="45">
        <v>0</v>
      </c>
      <c r="P145" s="45">
        <v>0.5</v>
      </c>
      <c r="Q145" s="45">
        <v>1</v>
      </c>
      <c r="R145" s="19"/>
    </row>
    <row r="146" spans="1:18" ht="52.5" customHeight="1">
      <c r="A146" s="156"/>
      <c r="B146" s="159"/>
      <c r="C146" s="110"/>
      <c r="D146" s="110"/>
      <c r="E146" s="110"/>
      <c r="F146" s="121"/>
      <c r="G146" s="110"/>
      <c r="H146" s="121"/>
      <c r="I146" s="106"/>
      <c r="J146" s="18" t="s">
        <v>703</v>
      </c>
      <c r="K146" s="18" t="s">
        <v>185</v>
      </c>
      <c r="L146" s="18" t="s">
        <v>724</v>
      </c>
      <c r="M146" s="18" t="s">
        <v>192</v>
      </c>
      <c r="N146" s="45">
        <v>0</v>
      </c>
      <c r="O146" s="45">
        <v>0.25</v>
      </c>
      <c r="P146" s="45">
        <v>0.5</v>
      </c>
      <c r="Q146" s="45">
        <v>1</v>
      </c>
      <c r="R146" s="19"/>
    </row>
    <row r="147" spans="1:18" ht="53.25" customHeight="1">
      <c r="A147" s="156"/>
      <c r="B147" s="159"/>
      <c r="C147" s="110"/>
      <c r="D147" s="110"/>
      <c r="E147" s="110"/>
      <c r="F147" s="121"/>
      <c r="G147" s="110"/>
      <c r="H147" s="121"/>
      <c r="I147" s="110"/>
      <c r="J147" s="106" t="s">
        <v>704</v>
      </c>
      <c r="K147" s="18" t="s">
        <v>810</v>
      </c>
      <c r="L147" s="18" t="s">
        <v>724</v>
      </c>
      <c r="M147" s="18" t="s">
        <v>193</v>
      </c>
      <c r="N147" s="45">
        <v>0.25</v>
      </c>
      <c r="O147" s="45">
        <v>0.5</v>
      </c>
      <c r="P147" s="45">
        <v>0.75</v>
      </c>
      <c r="Q147" s="45">
        <v>1</v>
      </c>
      <c r="R147" s="19"/>
    </row>
    <row r="148" spans="1:18" ht="57.75" customHeight="1">
      <c r="A148" s="156"/>
      <c r="B148" s="159"/>
      <c r="C148" s="110"/>
      <c r="D148" s="110"/>
      <c r="E148" s="110"/>
      <c r="F148" s="121"/>
      <c r="G148" s="110"/>
      <c r="H148" s="121"/>
      <c r="I148" s="110"/>
      <c r="J148" s="107"/>
      <c r="K148" s="18" t="s">
        <v>647</v>
      </c>
      <c r="L148" s="18" t="s">
        <v>724</v>
      </c>
      <c r="M148" s="18" t="s">
        <v>192</v>
      </c>
      <c r="N148" s="45">
        <v>0</v>
      </c>
      <c r="O148" s="45">
        <v>0.5</v>
      </c>
      <c r="P148" s="45">
        <v>0.75</v>
      </c>
      <c r="Q148" s="45">
        <v>1</v>
      </c>
      <c r="R148" s="19"/>
    </row>
    <row r="149" spans="1:18" ht="30.75" customHeight="1">
      <c r="A149" s="156"/>
      <c r="B149" s="159"/>
      <c r="C149" s="110"/>
      <c r="D149" s="110"/>
      <c r="E149" s="110"/>
      <c r="F149" s="121"/>
      <c r="G149" s="110"/>
      <c r="H149" s="121"/>
      <c r="I149" s="110"/>
      <c r="J149" s="18" t="s">
        <v>705</v>
      </c>
      <c r="K149" s="18" t="s">
        <v>730</v>
      </c>
      <c r="L149" s="18" t="s">
        <v>907</v>
      </c>
      <c r="M149" s="18" t="s">
        <v>197</v>
      </c>
      <c r="N149" s="45">
        <v>0</v>
      </c>
      <c r="O149" s="45">
        <v>0</v>
      </c>
      <c r="P149" s="45">
        <v>0.5</v>
      </c>
      <c r="Q149" s="45">
        <v>1</v>
      </c>
      <c r="R149" s="19"/>
    </row>
    <row r="150" spans="1:18" ht="31.5" customHeight="1">
      <c r="A150" s="156"/>
      <c r="B150" s="160"/>
      <c r="C150" s="107"/>
      <c r="D150" s="107"/>
      <c r="E150" s="107"/>
      <c r="F150" s="123"/>
      <c r="G150" s="107"/>
      <c r="H150" s="123"/>
      <c r="I150" s="107"/>
      <c r="J150" s="18" t="s">
        <v>731</v>
      </c>
      <c r="K150" s="18" t="s">
        <v>85</v>
      </c>
      <c r="L150" s="18" t="s">
        <v>724</v>
      </c>
      <c r="M150" s="18" t="s">
        <v>192</v>
      </c>
      <c r="N150" s="45">
        <v>0</v>
      </c>
      <c r="O150" s="45">
        <v>0.5</v>
      </c>
      <c r="P150" s="45">
        <v>0.75</v>
      </c>
      <c r="Q150" s="45">
        <v>1</v>
      </c>
      <c r="R150" s="19"/>
    </row>
    <row r="151" spans="1:18" ht="45" customHeight="1">
      <c r="A151" s="156"/>
      <c r="B151" s="158" t="s">
        <v>278</v>
      </c>
      <c r="C151" s="106" t="s">
        <v>494</v>
      </c>
      <c r="D151" s="106" t="s">
        <v>648</v>
      </c>
      <c r="E151" s="106" t="s">
        <v>240</v>
      </c>
      <c r="F151" s="120">
        <v>63000</v>
      </c>
      <c r="G151" s="106" t="s">
        <v>239</v>
      </c>
      <c r="H151" s="120">
        <v>53000</v>
      </c>
      <c r="I151" s="18" t="s">
        <v>811</v>
      </c>
      <c r="J151" s="106" t="s">
        <v>723</v>
      </c>
      <c r="K151" s="18" t="s">
        <v>86</v>
      </c>
      <c r="L151" s="18" t="s">
        <v>907</v>
      </c>
      <c r="M151" s="18" t="s">
        <v>198</v>
      </c>
      <c r="N151" s="45">
        <v>0.25</v>
      </c>
      <c r="O151" s="45">
        <v>0.5</v>
      </c>
      <c r="P151" s="45">
        <v>0.75</v>
      </c>
      <c r="Q151" s="45">
        <v>1</v>
      </c>
      <c r="R151" s="19"/>
    </row>
    <row r="152" spans="1:18" ht="33.75">
      <c r="A152" s="156"/>
      <c r="B152" s="159"/>
      <c r="C152" s="110"/>
      <c r="D152" s="110"/>
      <c r="E152" s="110"/>
      <c r="F152" s="121"/>
      <c r="G152" s="110"/>
      <c r="H152" s="114"/>
      <c r="I152" s="18" t="s">
        <v>812</v>
      </c>
      <c r="J152" s="114"/>
      <c r="K152" s="18" t="s">
        <v>87</v>
      </c>
      <c r="L152" s="18" t="s">
        <v>907</v>
      </c>
      <c r="M152" s="18" t="s">
        <v>198</v>
      </c>
      <c r="N152" s="45">
        <v>0</v>
      </c>
      <c r="O152" s="45">
        <v>0.25</v>
      </c>
      <c r="P152" s="45">
        <v>0.5</v>
      </c>
      <c r="Q152" s="45">
        <v>1</v>
      </c>
      <c r="R152" s="19"/>
    </row>
    <row r="153" spans="1:18" ht="67.5">
      <c r="A153" s="156"/>
      <c r="B153" s="159"/>
      <c r="C153" s="110"/>
      <c r="D153" s="110"/>
      <c r="E153" s="110"/>
      <c r="F153" s="121"/>
      <c r="G153" s="110"/>
      <c r="H153" s="114"/>
      <c r="I153" s="18" t="s">
        <v>813</v>
      </c>
      <c r="J153" s="115"/>
      <c r="K153" s="18" t="s">
        <v>169</v>
      </c>
      <c r="L153" s="18" t="s">
        <v>907</v>
      </c>
      <c r="M153" s="18" t="s">
        <v>198</v>
      </c>
      <c r="N153" s="45">
        <v>0.25</v>
      </c>
      <c r="O153" s="45">
        <v>0.5</v>
      </c>
      <c r="P153" s="45">
        <v>0.75</v>
      </c>
      <c r="Q153" s="45">
        <v>1</v>
      </c>
      <c r="R153" s="19"/>
    </row>
    <row r="154" spans="1:18" ht="22.5" customHeight="1">
      <c r="A154" s="156"/>
      <c r="B154" s="159"/>
      <c r="C154" s="110"/>
      <c r="D154" s="110"/>
      <c r="E154" s="110"/>
      <c r="F154" s="121"/>
      <c r="G154" s="110"/>
      <c r="H154" s="114"/>
      <c r="I154" s="18" t="s">
        <v>170</v>
      </c>
      <c r="J154" s="106" t="s">
        <v>732</v>
      </c>
      <c r="K154" s="18" t="s">
        <v>171</v>
      </c>
      <c r="L154" s="18" t="s">
        <v>724</v>
      </c>
      <c r="M154" s="18" t="s">
        <v>192</v>
      </c>
      <c r="N154" s="45">
        <v>0.25</v>
      </c>
      <c r="O154" s="45">
        <v>0.5</v>
      </c>
      <c r="P154" s="45">
        <v>0.75</v>
      </c>
      <c r="Q154" s="45">
        <v>1</v>
      </c>
      <c r="R154" s="19"/>
    </row>
    <row r="155" spans="1:18" ht="45">
      <c r="A155" s="156"/>
      <c r="B155" s="159"/>
      <c r="C155" s="110"/>
      <c r="D155" s="110"/>
      <c r="E155" s="110"/>
      <c r="F155" s="121"/>
      <c r="G155" s="110"/>
      <c r="H155" s="114"/>
      <c r="I155" s="18" t="s">
        <v>814</v>
      </c>
      <c r="J155" s="114"/>
      <c r="K155" s="18" t="s">
        <v>733</v>
      </c>
      <c r="L155" s="18" t="s">
        <v>724</v>
      </c>
      <c r="M155" s="18" t="s">
        <v>192</v>
      </c>
      <c r="N155" s="45">
        <v>0</v>
      </c>
      <c r="O155" s="45">
        <v>0.25</v>
      </c>
      <c r="P155" s="45">
        <v>0.5</v>
      </c>
      <c r="Q155" s="45">
        <v>1</v>
      </c>
      <c r="R155" s="19"/>
    </row>
    <row r="156" spans="1:18" ht="45">
      <c r="A156" s="156"/>
      <c r="B156" s="159"/>
      <c r="C156" s="110"/>
      <c r="D156" s="110"/>
      <c r="E156" s="110"/>
      <c r="F156" s="121"/>
      <c r="G156" s="110"/>
      <c r="H156" s="114"/>
      <c r="I156" s="18" t="s">
        <v>417</v>
      </c>
      <c r="J156" s="115"/>
      <c r="K156" s="18" t="s">
        <v>172</v>
      </c>
      <c r="L156" s="18" t="s">
        <v>724</v>
      </c>
      <c r="M156" s="18" t="s">
        <v>192</v>
      </c>
      <c r="N156" s="45">
        <v>0.25</v>
      </c>
      <c r="O156" s="45">
        <v>0.5</v>
      </c>
      <c r="P156" s="45">
        <v>0.75</v>
      </c>
      <c r="Q156" s="45">
        <v>1</v>
      </c>
      <c r="R156" s="19"/>
    </row>
    <row r="157" spans="1:18" ht="33.75">
      <c r="A157" s="156"/>
      <c r="B157" s="159"/>
      <c r="C157" s="110"/>
      <c r="D157" s="110"/>
      <c r="E157" s="110"/>
      <c r="F157" s="121"/>
      <c r="G157" s="110"/>
      <c r="H157" s="114"/>
      <c r="I157" s="106"/>
      <c r="J157" s="18" t="s">
        <v>703</v>
      </c>
      <c r="K157" s="18" t="s">
        <v>173</v>
      </c>
      <c r="L157" s="18" t="s">
        <v>724</v>
      </c>
      <c r="M157" s="18" t="s">
        <v>192</v>
      </c>
      <c r="N157" s="45">
        <v>0.25</v>
      </c>
      <c r="O157" s="45">
        <v>0.5</v>
      </c>
      <c r="P157" s="45">
        <v>0.75</v>
      </c>
      <c r="Q157" s="45">
        <v>1</v>
      </c>
      <c r="R157" s="19"/>
    </row>
    <row r="158" spans="1:18" ht="12.75">
      <c r="A158" s="156"/>
      <c r="B158" s="159"/>
      <c r="C158" s="110"/>
      <c r="D158" s="110"/>
      <c r="E158" s="110"/>
      <c r="F158" s="121"/>
      <c r="G158" s="110"/>
      <c r="H158" s="114"/>
      <c r="I158" s="114"/>
      <c r="J158" s="106" t="s">
        <v>704</v>
      </c>
      <c r="K158" s="18" t="s">
        <v>764</v>
      </c>
      <c r="L158" s="18" t="s">
        <v>907</v>
      </c>
      <c r="M158" s="18" t="s">
        <v>199</v>
      </c>
      <c r="N158" s="45">
        <v>0</v>
      </c>
      <c r="O158" s="45">
        <v>0.5</v>
      </c>
      <c r="P158" s="45">
        <v>0.75</v>
      </c>
      <c r="Q158" s="45">
        <v>1</v>
      </c>
      <c r="R158" s="19"/>
    </row>
    <row r="159" spans="1:18" ht="22.5">
      <c r="A159" s="156"/>
      <c r="B159" s="159"/>
      <c r="C159" s="110"/>
      <c r="D159" s="110"/>
      <c r="E159" s="110"/>
      <c r="F159" s="121"/>
      <c r="G159" s="110"/>
      <c r="H159" s="114"/>
      <c r="I159" s="114"/>
      <c r="J159" s="114"/>
      <c r="K159" s="18" t="s">
        <v>767</v>
      </c>
      <c r="L159" s="18" t="s">
        <v>724</v>
      </c>
      <c r="M159" s="18" t="s">
        <v>199</v>
      </c>
      <c r="N159" s="45">
        <v>0.25</v>
      </c>
      <c r="O159" s="45">
        <v>0.5</v>
      </c>
      <c r="P159" s="45">
        <v>0.75</v>
      </c>
      <c r="Q159" s="45">
        <v>1</v>
      </c>
      <c r="R159" s="19"/>
    </row>
    <row r="160" spans="1:18" ht="33.75">
      <c r="A160" s="156"/>
      <c r="B160" s="159"/>
      <c r="C160" s="110"/>
      <c r="D160" s="110"/>
      <c r="E160" s="110"/>
      <c r="F160" s="121"/>
      <c r="G160" s="110"/>
      <c r="H160" s="114"/>
      <c r="I160" s="114"/>
      <c r="J160" s="115"/>
      <c r="K160" s="18" t="s">
        <v>174</v>
      </c>
      <c r="L160" s="18" t="s">
        <v>724</v>
      </c>
      <c r="M160" s="18" t="s">
        <v>192</v>
      </c>
      <c r="N160" s="45">
        <v>0.25</v>
      </c>
      <c r="O160" s="45">
        <v>0.5</v>
      </c>
      <c r="P160" s="45">
        <v>0.75</v>
      </c>
      <c r="Q160" s="45">
        <v>1</v>
      </c>
      <c r="R160" s="19"/>
    </row>
    <row r="161" spans="1:18" ht="22.5">
      <c r="A161" s="156"/>
      <c r="B161" s="159"/>
      <c r="C161" s="110"/>
      <c r="D161" s="110"/>
      <c r="E161" s="110"/>
      <c r="F161" s="121"/>
      <c r="G161" s="110"/>
      <c r="H161" s="114"/>
      <c r="I161" s="114"/>
      <c r="J161" s="18" t="s">
        <v>705</v>
      </c>
      <c r="K161" s="18" t="s">
        <v>765</v>
      </c>
      <c r="L161" s="18" t="s">
        <v>907</v>
      </c>
      <c r="M161" s="18" t="s">
        <v>766</v>
      </c>
      <c r="N161" s="45">
        <v>0.25</v>
      </c>
      <c r="O161" s="45">
        <v>0.5</v>
      </c>
      <c r="P161" s="45">
        <v>0.75</v>
      </c>
      <c r="Q161" s="45">
        <v>1</v>
      </c>
      <c r="R161" s="19"/>
    </row>
    <row r="162" spans="1:18" ht="37.5" customHeight="1">
      <c r="A162" s="156"/>
      <c r="B162" s="159"/>
      <c r="C162" s="110"/>
      <c r="D162" s="110"/>
      <c r="E162" s="110"/>
      <c r="F162" s="121"/>
      <c r="G162" s="110"/>
      <c r="H162" s="114"/>
      <c r="I162" s="114"/>
      <c r="J162" s="106" t="s">
        <v>731</v>
      </c>
      <c r="K162" s="18" t="s">
        <v>175</v>
      </c>
      <c r="L162" s="18" t="s">
        <v>724</v>
      </c>
      <c r="M162" s="18" t="s">
        <v>199</v>
      </c>
      <c r="N162" s="45">
        <v>0</v>
      </c>
      <c r="O162" s="45">
        <v>0.5</v>
      </c>
      <c r="P162" s="45">
        <v>0.75</v>
      </c>
      <c r="Q162" s="45">
        <v>1</v>
      </c>
      <c r="R162" s="19"/>
    </row>
    <row r="163" spans="1:18" ht="22.5">
      <c r="A163" s="156"/>
      <c r="B163" s="159"/>
      <c r="C163" s="110"/>
      <c r="D163" s="110"/>
      <c r="E163" s="110"/>
      <c r="F163" s="121"/>
      <c r="G163" s="110"/>
      <c r="H163" s="114"/>
      <c r="I163" s="114"/>
      <c r="J163" s="114"/>
      <c r="K163" s="18" t="s">
        <v>815</v>
      </c>
      <c r="L163" s="18" t="s">
        <v>724</v>
      </c>
      <c r="M163" s="18" t="s">
        <v>192</v>
      </c>
      <c r="N163" s="45">
        <v>0.25</v>
      </c>
      <c r="O163" s="45">
        <v>0.5</v>
      </c>
      <c r="P163" s="45">
        <v>0.75</v>
      </c>
      <c r="Q163" s="45">
        <v>1</v>
      </c>
      <c r="R163" s="19"/>
    </row>
    <row r="164" spans="1:18" ht="22.5">
      <c r="A164" s="156"/>
      <c r="B164" s="160"/>
      <c r="C164" s="107"/>
      <c r="D164" s="107"/>
      <c r="E164" s="107"/>
      <c r="F164" s="123"/>
      <c r="G164" s="107"/>
      <c r="H164" s="115"/>
      <c r="I164" s="115"/>
      <c r="J164" s="115"/>
      <c r="K164" s="18" t="s">
        <v>768</v>
      </c>
      <c r="L164" s="18" t="s">
        <v>724</v>
      </c>
      <c r="M164" s="18" t="s">
        <v>199</v>
      </c>
      <c r="N164" s="45">
        <v>0</v>
      </c>
      <c r="O164" s="45">
        <v>0.5</v>
      </c>
      <c r="P164" s="45">
        <v>0.75</v>
      </c>
      <c r="Q164" s="45">
        <v>1</v>
      </c>
      <c r="R164" s="19"/>
    </row>
    <row r="165" spans="1:18" ht="56.25" customHeight="1">
      <c r="A165" s="156"/>
      <c r="B165" s="117" t="s">
        <v>504</v>
      </c>
      <c r="C165" s="106" t="s">
        <v>494</v>
      </c>
      <c r="D165" s="106" t="s">
        <v>816</v>
      </c>
      <c r="E165" s="106" t="s">
        <v>423</v>
      </c>
      <c r="F165" s="116">
        <v>140000</v>
      </c>
      <c r="G165" s="106" t="s">
        <v>396</v>
      </c>
      <c r="H165" s="116">
        <v>140000</v>
      </c>
      <c r="I165" s="18" t="s">
        <v>817</v>
      </c>
      <c r="J165" s="106" t="s">
        <v>902</v>
      </c>
      <c r="K165" s="18" t="s">
        <v>649</v>
      </c>
      <c r="L165" s="18" t="s">
        <v>907</v>
      </c>
      <c r="M165" s="18" t="s">
        <v>117</v>
      </c>
      <c r="N165" s="45">
        <v>0.5</v>
      </c>
      <c r="O165" s="45">
        <v>1</v>
      </c>
      <c r="P165" s="45">
        <v>1</v>
      </c>
      <c r="Q165" s="45">
        <v>1</v>
      </c>
      <c r="R165" s="19"/>
    </row>
    <row r="166" spans="1:18" ht="45" customHeight="1">
      <c r="A166" s="156"/>
      <c r="B166" s="119"/>
      <c r="C166" s="114"/>
      <c r="D166" s="114"/>
      <c r="E166" s="114"/>
      <c r="F166" s="114"/>
      <c r="G166" s="114"/>
      <c r="H166" s="114"/>
      <c r="I166" s="18" t="s">
        <v>918</v>
      </c>
      <c r="J166" s="115"/>
      <c r="K166" s="18" t="s">
        <v>819</v>
      </c>
      <c r="L166" s="18" t="s">
        <v>907</v>
      </c>
      <c r="M166" s="18" t="s">
        <v>856</v>
      </c>
      <c r="N166" s="45">
        <v>0.25</v>
      </c>
      <c r="O166" s="45">
        <v>0.5</v>
      </c>
      <c r="P166" s="45">
        <v>0.75</v>
      </c>
      <c r="Q166" s="45">
        <v>1</v>
      </c>
      <c r="R166" s="19"/>
    </row>
    <row r="167" spans="1:18" ht="43.5" customHeight="1">
      <c r="A167" s="156"/>
      <c r="B167" s="119"/>
      <c r="C167" s="114"/>
      <c r="D167" s="114"/>
      <c r="E167" s="114"/>
      <c r="F167" s="114"/>
      <c r="G167" s="114"/>
      <c r="H167" s="114"/>
      <c r="I167" s="18" t="s">
        <v>818</v>
      </c>
      <c r="J167" s="18" t="s">
        <v>903</v>
      </c>
      <c r="K167" s="18" t="s">
        <v>650</v>
      </c>
      <c r="L167" s="18" t="s">
        <v>907</v>
      </c>
      <c r="M167" s="18" t="s">
        <v>117</v>
      </c>
      <c r="N167" s="45">
        <v>1</v>
      </c>
      <c r="O167" s="45">
        <v>1</v>
      </c>
      <c r="P167" s="45">
        <v>1</v>
      </c>
      <c r="Q167" s="45">
        <v>1</v>
      </c>
      <c r="R167" s="19"/>
    </row>
    <row r="168" spans="1:18" ht="22.5">
      <c r="A168" s="156"/>
      <c r="B168" s="119"/>
      <c r="C168" s="114"/>
      <c r="D168" s="114"/>
      <c r="E168" s="114"/>
      <c r="F168" s="114"/>
      <c r="G168" s="114"/>
      <c r="H168" s="114"/>
      <c r="I168" s="18" t="s">
        <v>857</v>
      </c>
      <c r="J168" s="18" t="s">
        <v>704</v>
      </c>
      <c r="K168" s="18" t="s">
        <v>606</v>
      </c>
      <c r="L168" s="18" t="s">
        <v>907</v>
      </c>
      <c r="M168" s="18" t="s">
        <v>117</v>
      </c>
      <c r="N168" s="45">
        <v>1</v>
      </c>
      <c r="O168" s="45">
        <v>1</v>
      </c>
      <c r="P168" s="45">
        <v>1</v>
      </c>
      <c r="Q168" s="45">
        <v>1</v>
      </c>
      <c r="R168" s="19"/>
    </row>
    <row r="169" spans="1:18" ht="22.5">
      <c r="A169" s="156"/>
      <c r="B169" s="119"/>
      <c r="C169" s="114"/>
      <c r="D169" s="114"/>
      <c r="E169" s="114"/>
      <c r="F169" s="114"/>
      <c r="G169" s="114"/>
      <c r="H169" s="114"/>
      <c r="I169" s="104"/>
      <c r="J169" s="106" t="s">
        <v>905</v>
      </c>
      <c r="K169" s="18" t="s">
        <v>651</v>
      </c>
      <c r="L169" s="18" t="s">
        <v>907</v>
      </c>
      <c r="M169" s="18" t="s">
        <v>117</v>
      </c>
      <c r="N169" s="45">
        <v>0.5</v>
      </c>
      <c r="O169" s="45">
        <v>0.5</v>
      </c>
      <c r="P169" s="45">
        <v>1</v>
      </c>
      <c r="Q169" s="45">
        <v>1</v>
      </c>
      <c r="R169" s="19"/>
    </row>
    <row r="170" spans="1:18" ht="22.5">
      <c r="A170" s="156"/>
      <c r="B170" s="119"/>
      <c r="C170" s="114"/>
      <c r="D170" s="114"/>
      <c r="E170" s="114"/>
      <c r="F170" s="114"/>
      <c r="G170" s="114"/>
      <c r="H170" s="114"/>
      <c r="I170" s="111"/>
      <c r="J170" s="115"/>
      <c r="K170" s="18" t="s">
        <v>88</v>
      </c>
      <c r="L170" s="18"/>
      <c r="M170" s="18" t="s">
        <v>117</v>
      </c>
      <c r="N170" s="45">
        <v>0.25</v>
      </c>
      <c r="O170" s="45">
        <v>0.5</v>
      </c>
      <c r="P170" s="45">
        <v>0.75</v>
      </c>
      <c r="Q170" s="45">
        <v>1</v>
      </c>
      <c r="R170" s="19"/>
    </row>
    <row r="171" spans="1:18" ht="12.75" customHeight="1">
      <c r="A171" s="156"/>
      <c r="B171" s="119"/>
      <c r="C171" s="114"/>
      <c r="D171" s="114"/>
      <c r="E171" s="114"/>
      <c r="F171" s="114"/>
      <c r="G171" s="114"/>
      <c r="H171" s="114"/>
      <c r="I171" s="111"/>
      <c r="J171" s="106" t="s">
        <v>706</v>
      </c>
      <c r="K171" s="18" t="s">
        <v>605</v>
      </c>
      <c r="L171" s="18" t="s">
        <v>907</v>
      </c>
      <c r="M171" s="18" t="s">
        <v>117</v>
      </c>
      <c r="N171" s="45">
        <v>0.25</v>
      </c>
      <c r="O171" s="45">
        <v>0.5</v>
      </c>
      <c r="P171" s="45">
        <v>0.75</v>
      </c>
      <c r="Q171" s="45">
        <v>1</v>
      </c>
      <c r="R171" s="19"/>
    </row>
    <row r="172" spans="1:18" ht="22.5">
      <c r="A172" s="156"/>
      <c r="B172" s="118"/>
      <c r="C172" s="115"/>
      <c r="D172" s="115"/>
      <c r="E172" s="115"/>
      <c r="F172" s="115"/>
      <c r="G172" s="115"/>
      <c r="H172" s="115"/>
      <c r="I172" s="105"/>
      <c r="J172" s="115"/>
      <c r="K172" s="18" t="s">
        <v>0</v>
      </c>
      <c r="L172" s="18" t="s">
        <v>907</v>
      </c>
      <c r="M172" s="18" t="s">
        <v>117</v>
      </c>
      <c r="N172" s="45">
        <v>0.5</v>
      </c>
      <c r="O172" s="45">
        <v>1</v>
      </c>
      <c r="P172" s="45">
        <v>1</v>
      </c>
      <c r="Q172" s="45">
        <v>1</v>
      </c>
      <c r="R172" s="19"/>
    </row>
    <row r="173" spans="1:18" ht="57.75" customHeight="1">
      <c r="A173" s="156"/>
      <c r="B173" s="117" t="s">
        <v>873</v>
      </c>
      <c r="C173" s="106" t="s">
        <v>494</v>
      </c>
      <c r="D173" s="106" t="s">
        <v>820</v>
      </c>
      <c r="E173" s="106" t="s">
        <v>652</v>
      </c>
      <c r="F173" s="116">
        <v>750900</v>
      </c>
      <c r="G173" s="106" t="s">
        <v>401</v>
      </c>
      <c r="H173" s="116">
        <v>750900</v>
      </c>
      <c r="I173" s="18" t="s">
        <v>821</v>
      </c>
      <c r="J173" s="106" t="s">
        <v>902</v>
      </c>
      <c r="K173" s="18" t="s">
        <v>1</v>
      </c>
      <c r="L173" s="18" t="s">
        <v>907</v>
      </c>
      <c r="M173" s="18" t="s">
        <v>827</v>
      </c>
      <c r="N173" s="45">
        <v>0.25</v>
      </c>
      <c r="O173" s="45">
        <v>0.5</v>
      </c>
      <c r="P173" s="45">
        <v>0.75</v>
      </c>
      <c r="Q173" s="45">
        <v>1</v>
      </c>
      <c r="R173" s="19"/>
    </row>
    <row r="174" spans="1:18" ht="57.75" customHeight="1">
      <c r="A174" s="156"/>
      <c r="B174" s="119"/>
      <c r="C174" s="114"/>
      <c r="D174" s="114"/>
      <c r="E174" s="114"/>
      <c r="F174" s="114"/>
      <c r="G174" s="114"/>
      <c r="H174" s="114"/>
      <c r="I174" s="18" t="s">
        <v>822</v>
      </c>
      <c r="J174" s="114"/>
      <c r="K174" s="18" t="s">
        <v>824</v>
      </c>
      <c r="L174" s="18" t="s">
        <v>907</v>
      </c>
      <c r="M174" s="18" t="s">
        <v>117</v>
      </c>
      <c r="N174" s="45">
        <v>0.33</v>
      </c>
      <c r="O174" s="45">
        <v>0.66</v>
      </c>
      <c r="P174" s="45">
        <v>1</v>
      </c>
      <c r="Q174" s="45">
        <v>1</v>
      </c>
      <c r="R174" s="19"/>
    </row>
    <row r="175" spans="1:18" ht="57.75" customHeight="1">
      <c r="A175" s="156"/>
      <c r="B175" s="119"/>
      <c r="C175" s="114"/>
      <c r="D175" s="114"/>
      <c r="E175" s="114"/>
      <c r="F175" s="114"/>
      <c r="G175" s="114"/>
      <c r="H175" s="114"/>
      <c r="I175" s="18" t="s">
        <v>874</v>
      </c>
      <c r="J175" s="115"/>
      <c r="K175" s="18" t="s">
        <v>825</v>
      </c>
      <c r="L175" s="18" t="s">
        <v>907</v>
      </c>
      <c r="M175" s="18" t="s">
        <v>117</v>
      </c>
      <c r="N175" s="45">
        <v>0.5</v>
      </c>
      <c r="O175" s="45">
        <v>1</v>
      </c>
      <c r="P175" s="45">
        <v>1</v>
      </c>
      <c r="Q175" s="45">
        <v>1</v>
      </c>
      <c r="R175" s="19"/>
    </row>
    <row r="176" spans="1:18" ht="57.75" customHeight="1">
      <c r="A176" s="156"/>
      <c r="B176" s="119"/>
      <c r="C176" s="114"/>
      <c r="D176" s="114"/>
      <c r="E176" s="114"/>
      <c r="F176" s="114"/>
      <c r="G176" s="114"/>
      <c r="H176" s="114"/>
      <c r="I176" s="18" t="s">
        <v>823</v>
      </c>
      <c r="J176" s="106" t="s">
        <v>903</v>
      </c>
      <c r="K176" s="18" t="s">
        <v>653</v>
      </c>
      <c r="L176" s="18" t="s">
        <v>907</v>
      </c>
      <c r="M176" s="18" t="s">
        <v>117</v>
      </c>
      <c r="N176" s="45">
        <v>0.5</v>
      </c>
      <c r="O176" s="45">
        <v>1</v>
      </c>
      <c r="P176" s="45">
        <v>1</v>
      </c>
      <c r="Q176" s="45">
        <v>1</v>
      </c>
      <c r="R176" s="19"/>
    </row>
    <row r="177" spans="1:18" ht="22.5">
      <c r="A177" s="156"/>
      <c r="B177" s="119"/>
      <c r="C177" s="114"/>
      <c r="D177" s="114"/>
      <c r="E177" s="114"/>
      <c r="F177" s="114"/>
      <c r="G177" s="114"/>
      <c r="H177" s="114"/>
      <c r="I177" s="18" t="s">
        <v>826</v>
      </c>
      <c r="J177" s="115"/>
      <c r="K177" s="18" t="s">
        <v>654</v>
      </c>
      <c r="L177" s="18" t="s">
        <v>907</v>
      </c>
      <c r="M177" s="18" t="s">
        <v>117</v>
      </c>
      <c r="N177" s="45">
        <v>0.5</v>
      </c>
      <c r="O177" s="45">
        <v>0.75</v>
      </c>
      <c r="P177" s="45">
        <v>1</v>
      </c>
      <c r="Q177" s="45">
        <v>1</v>
      </c>
      <c r="R177" s="19"/>
    </row>
    <row r="178" spans="1:18" ht="22.5">
      <c r="A178" s="156"/>
      <c r="B178" s="119"/>
      <c r="C178" s="114"/>
      <c r="D178" s="114"/>
      <c r="E178" s="114"/>
      <c r="F178" s="114"/>
      <c r="G178" s="114"/>
      <c r="H178" s="114"/>
      <c r="I178" s="106"/>
      <c r="J178" s="18" t="s">
        <v>904</v>
      </c>
      <c r="K178" s="18" t="s">
        <v>828</v>
      </c>
      <c r="L178" s="18" t="s">
        <v>907</v>
      </c>
      <c r="M178" s="18" t="s">
        <v>117</v>
      </c>
      <c r="N178" s="45">
        <v>0</v>
      </c>
      <c r="O178" s="45">
        <v>0</v>
      </c>
      <c r="P178" s="45">
        <v>0.5</v>
      </c>
      <c r="Q178" s="45">
        <v>1</v>
      </c>
      <c r="R178" s="19"/>
    </row>
    <row r="179" spans="1:18" ht="12.75">
      <c r="A179" s="156"/>
      <c r="B179" s="119"/>
      <c r="C179" s="114"/>
      <c r="D179" s="114"/>
      <c r="E179" s="114"/>
      <c r="F179" s="114"/>
      <c r="G179" s="114"/>
      <c r="H179" s="114"/>
      <c r="I179" s="114"/>
      <c r="J179" s="106" t="s">
        <v>704</v>
      </c>
      <c r="K179" s="18" t="s">
        <v>4</v>
      </c>
      <c r="L179" s="18" t="s">
        <v>907</v>
      </c>
      <c r="M179" s="18" t="s">
        <v>117</v>
      </c>
      <c r="N179" s="45">
        <v>0.5</v>
      </c>
      <c r="O179" s="45">
        <v>1</v>
      </c>
      <c r="P179" s="45">
        <v>1</v>
      </c>
      <c r="Q179" s="45">
        <v>1</v>
      </c>
      <c r="R179" s="19"/>
    </row>
    <row r="180" spans="1:18" ht="33.75">
      <c r="A180" s="156"/>
      <c r="B180" s="119"/>
      <c r="C180" s="114"/>
      <c r="D180" s="114"/>
      <c r="E180" s="114"/>
      <c r="F180" s="114"/>
      <c r="G180" s="114"/>
      <c r="H180" s="114"/>
      <c r="I180" s="114"/>
      <c r="J180" s="115"/>
      <c r="K180" s="18" t="s">
        <v>241</v>
      </c>
      <c r="L180" s="18" t="s">
        <v>907</v>
      </c>
      <c r="M180" s="18" t="s">
        <v>117</v>
      </c>
      <c r="N180" s="45">
        <v>0</v>
      </c>
      <c r="O180" s="45">
        <v>0.25</v>
      </c>
      <c r="P180" s="45">
        <v>0.5</v>
      </c>
      <c r="Q180" s="45">
        <v>1</v>
      </c>
      <c r="R180" s="19"/>
    </row>
    <row r="181" spans="1:18" ht="22.5">
      <c r="A181" s="156"/>
      <c r="B181" s="119"/>
      <c r="C181" s="114"/>
      <c r="D181" s="114"/>
      <c r="E181" s="114"/>
      <c r="F181" s="114"/>
      <c r="G181" s="114"/>
      <c r="H181" s="114"/>
      <c r="I181" s="114"/>
      <c r="J181" s="18" t="s">
        <v>905</v>
      </c>
      <c r="K181" s="18" t="s">
        <v>655</v>
      </c>
      <c r="L181" s="18" t="s">
        <v>907</v>
      </c>
      <c r="M181" s="18" t="s">
        <v>117</v>
      </c>
      <c r="N181" s="45">
        <v>0</v>
      </c>
      <c r="O181" s="45">
        <v>0.33</v>
      </c>
      <c r="P181" s="45">
        <v>0.66</v>
      </c>
      <c r="Q181" s="45">
        <v>1</v>
      </c>
      <c r="R181" s="19"/>
    </row>
    <row r="182" spans="1:18" ht="30.75" customHeight="1">
      <c r="A182" s="156"/>
      <c r="B182" s="119"/>
      <c r="C182" s="114"/>
      <c r="D182" s="114"/>
      <c r="E182" s="114"/>
      <c r="F182" s="114"/>
      <c r="G182" s="114"/>
      <c r="H182" s="114"/>
      <c r="I182" s="114"/>
      <c r="J182" s="106" t="s">
        <v>706</v>
      </c>
      <c r="K182" s="18" t="s">
        <v>2</v>
      </c>
      <c r="L182" s="18" t="s">
        <v>907</v>
      </c>
      <c r="M182" s="18" t="s">
        <v>117</v>
      </c>
      <c r="N182" s="45">
        <v>0.25</v>
      </c>
      <c r="O182" s="45">
        <v>0.5</v>
      </c>
      <c r="P182" s="45">
        <v>0.75</v>
      </c>
      <c r="Q182" s="45">
        <v>1</v>
      </c>
      <c r="R182" s="19"/>
    </row>
    <row r="183" spans="1:18" ht="36" customHeight="1">
      <c r="A183" s="156"/>
      <c r="B183" s="119"/>
      <c r="C183" s="114"/>
      <c r="D183" s="114"/>
      <c r="E183" s="114"/>
      <c r="F183" s="114"/>
      <c r="G183" s="114"/>
      <c r="H183" s="114"/>
      <c r="I183" s="114"/>
      <c r="J183" s="114"/>
      <c r="K183" s="18" t="s">
        <v>829</v>
      </c>
      <c r="L183" s="18" t="s">
        <v>907</v>
      </c>
      <c r="M183" s="18" t="s">
        <v>117</v>
      </c>
      <c r="N183" s="45">
        <v>0.25</v>
      </c>
      <c r="O183" s="45">
        <v>0.5</v>
      </c>
      <c r="P183" s="45">
        <v>0.75</v>
      </c>
      <c r="Q183" s="45">
        <v>1</v>
      </c>
      <c r="R183" s="19"/>
    </row>
    <row r="184" spans="1:18" ht="22.5">
      <c r="A184" s="156"/>
      <c r="B184" s="118"/>
      <c r="C184" s="115"/>
      <c r="D184" s="115"/>
      <c r="E184" s="115"/>
      <c r="F184" s="115"/>
      <c r="G184" s="115"/>
      <c r="H184" s="115"/>
      <c r="I184" s="115"/>
      <c r="J184" s="115"/>
      <c r="K184" s="18" t="s">
        <v>3</v>
      </c>
      <c r="L184" s="18" t="s">
        <v>907</v>
      </c>
      <c r="M184" s="18" t="s">
        <v>117</v>
      </c>
      <c r="N184" s="45">
        <v>0.25</v>
      </c>
      <c r="O184" s="45">
        <v>0.5</v>
      </c>
      <c r="P184" s="45">
        <v>0.75</v>
      </c>
      <c r="Q184" s="45">
        <v>1</v>
      </c>
      <c r="R184" s="19"/>
    </row>
    <row r="185" spans="1:18" ht="51" customHeight="1">
      <c r="A185" s="156"/>
      <c r="B185" s="117" t="s">
        <v>505</v>
      </c>
      <c r="C185" s="106" t="s">
        <v>494</v>
      </c>
      <c r="D185" s="106" t="s">
        <v>830</v>
      </c>
      <c r="E185" s="106" t="s">
        <v>831</v>
      </c>
      <c r="F185" s="116">
        <v>349100</v>
      </c>
      <c r="G185" s="106" t="s">
        <v>877</v>
      </c>
      <c r="H185" s="116">
        <v>349100</v>
      </c>
      <c r="I185" s="18" t="s">
        <v>832</v>
      </c>
      <c r="J185" s="106" t="s">
        <v>902</v>
      </c>
      <c r="K185" s="18" t="s">
        <v>89</v>
      </c>
      <c r="L185" s="18" t="s">
        <v>907</v>
      </c>
      <c r="M185" s="18" t="s">
        <v>202</v>
      </c>
      <c r="N185" s="45">
        <v>0.25</v>
      </c>
      <c r="O185" s="45">
        <v>0.5</v>
      </c>
      <c r="P185" s="45">
        <v>0.75</v>
      </c>
      <c r="Q185" s="45">
        <v>1</v>
      </c>
      <c r="R185" s="19"/>
    </row>
    <row r="186" spans="1:18" ht="42" customHeight="1">
      <c r="A186" s="156"/>
      <c r="B186" s="119"/>
      <c r="C186" s="130"/>
      <c r="D186" s="114"/>
      <c r="E186" s="114"/>
      <c r="F186" s="114"/>
      <c r="G186" s="114"/>
      <c r="H186" s="114"/>
      <c r="I186" s="18" t="s">
        <v>876</v>
      </c>
      <c r="J186" s="115"/>
      <c r="K186" s="18" t="s">
        <v>835</v>
      </c>
      <c r="L186" s="18" t="s">
        <v>907</v>
      </c>
      <c r="M186" s="18" t="s">
        <v>202</v>
      </c>
      <c r="N186" s="45">
        <v>0</v>
      </c>
      <c r="O186" s="45">
        <v>0.33</v>
      </c>
      <c r="P186" s="45">
        <v>0.66</v>
      </c>
      <c r="Q186" s="45">
        <v>1</v>
      </c>
      <c r="R186" s="19"/>
    </row>
    <row r="187" spans="1:18" ht="33.75">
      <c r="A187" s="156"/>
      <c r="B187" s="119"/>
      <c r="C187" s="130"/>
      <c r="D187" s="114"/>
      <c r="E187" s="114"/>
      <c r="F187" s="114"/>
      <c r="G187" s="114"/>
      <c r="H187" s="114"/>
      <c r="I187" s="18" t="s">
        <v>833</v>
      </c>
      <c r="J187" s="18" t="s">
        <v>903</v>
      </c>
      <c r="K187" s="18" t="s">
        <v>5</v>
      </c>
      <c r="L187" s="18" t="s">
        <v>907</v>
      </c>
      <c r="M187" s="18" t="s">
        <v>203</v>
      </c>
      <c r="N187" s="45">
        <v>0.25</v>
      </c>
      <c r="O187" s="45">
        <v>0.5</v>
      </c>
      <c r="P187" s="45">
        <v>0.75</v>
      </c>
      <c r="Q187" s="45">
        <v>1</v>
      </c>
      <c r="R187" s="19"/>
    </row>
    <row r="188" spans="1:18" ht="33.75">
      <c r="A188" s="156"/>
      <c r="B188" s="119"/>
      <c r="C188" s="130"/>
      <c r="D188" s="114"/>
      <c r="E188" s="114"/>
      <c r="F188" s="114"/>
      <c r="G188" s="114"/>
      <c r="H188" s="114"/>
      <c r="I188" s="18" t="s">
        <v>834</v>
      </c>
      <c r="J188" s="18" t="s">
        <v>704</v>
      </c>
      <c r="K188" s="18" t="s">
        <v>836</v>
      </c>
      <c r="L188" s="18" t="s">
        <v>907</v>
      </c>
      <c r="M188" s="18" t="s">
        <v>202</v>
      </c>
      <c r="N188" s="45">
        <v>0.5</v>
      </c>
      <c r="O188" s="45">
        <v>0.65</v>
      </c>
      <c r="P188" s="45">
        <v>0.8</v>
      </c>
      <c r="Q188" s="45">
        <v>1</v>
      </c>
      <c r="R188" s="19"/>
    </row>
    <row r="189" spans="1:18" ht="33.75">
      <c r="A189" s="156"/>
      <c r="B189" s="119"/>
      <c r="C189" s="130"/>
      <c r="D189" s="114"/>
      <c r="E189" s="114"/>
      <c r="F189" s="114"/>
      <c r="G189" s="114"/>
      <c r="H189" s="114"/>
      <c r="I189" s="104"/>
      <c r="J189" s="18" t="s">
        <v>905</v>
      </c>
      <c r="K189" s="18" t="s">
        <v>656</v>
      </c>
      <c r="L189" s="18" t="s">
        <v>907</v>
      </c>
      <c r="M189" s="18" t="s">
        <v>204</v>
      </c>
      <c r="N189" s="45">
        <v>0.33</v>
      </c>
      <c r="O189" s="45">
        <v>0.66</v>
      </c>
      <c r="P189" s="45">
        <v>1</v>
      </c>
      <c r="Q189" s="45">
        <v>1</v>
      </c>
      <c r="R189" s="19"/>
    </row>
    <row r="190" spans="1:18" ht="30.75" customHeight="1">
      <c r="A190" s="156"/>
      <c r="B190" s="118"/>
      <c r="C190" s="109"/>
      <c r="D190" s="115"/>
      <c r="E190" s="115"/>
      <c r="F190" s="115"/>
      <c r="G190" s="115"/>
      <c r="H190" s="115"/>
      <c r="I190" s="105"/>
      <c r="J190" s="18" t="s">
        <v>706</v>
      </c>
      <c r="K190" s="18" t="s">
        <v>6</v>
      </c>
      <c r="L190" s="18" t="s">
        <v>907</v>
      </c>
      <c r="M190" s="18" t="s">
        <v>138</v>
      </c>
      <c r="N190" s="45">
        <v>0.25</v>
      </c>
      <c r="O190" s="45">
        <v>0.5</v>
      </c>
      <c r="P190" s="45">
        <v>0.75</v>
      </c>
      <c r="Q190" s="45">
        <v>1</v>
      </c>
      <c r="R190" s="19"/>
    </row>
    <row r="191" spans="1:18" ht="54.75" customHeight="1">
      <c r="A191" s="156"/>
      <c r="B191" s="117" t="s">
        <v>879</v>
      </c>
      <c r="C191" s="106" t="s">
        <v>494</v>
      </c>
      <c r="D191" s="106" t="s">
        <v>880</v>
      </c>
      <c r="E191" s="106" t="s">
        <v>418</v>
      </c>
      <c r="F191" s="116">
        <v>331700</v>
      </c>
      <c r="G191" s="106" t="s">
        <v>403</v>
      </c>
      <c r="H191" s="116">
        <v>331700</v>
      </c>
      <c r="I191" s="18" t="s">
        <v>837</v>
      </c>
      <c r="J191" s="18" t="s">
        <v>904</v>
      </c>
      <c r="K191" s="18" t="s">
        <v>242</v>
      </c>
      <c r="L191" s="18" t="s">
        <v>907</v>
      </c>
      <c r="M191" s="18" t="s">
        <v>142</v>
      </c>
      <c r="N191" s="45">
        <v>0</v>
      </c>
      <c r="O191" s="45">
        <v>0.5</v>
      </c>
      <c r="P191" s="45">
        <v>0.5</v>
      </c>
      <c r="Q191" s="45">
        <v>1</v>
      </c>
      <c r="R191" s="19"/>
    </row>
    <row r="192" spans="1:18" ht="45">
      <c r="A192" s="156"/>
      <c r="B192" s="119"/>
      <c r="C192" s="114"/>
      <c r="D192" s="114"/>
      <c r="E192" s="114"/>
      <c r="F192" s="114"/>
      <c r="G192" s="114"/>
      <c r="H192" s="114"/>
      <c r="I192" s="18" t="s">
        <v>838</v>
      </c>
      <c r="J192" s="18" t="s">
        <v>905</v>
      </c>
      <c r="K192" s="18" t="s">
        <v>657</v>
      </c>
      <c r="L192" s="18" t="s">
        <v>907</v>
      </c>
      <c r="M192" s="18" t="s">
        <v>114</v>
      </c>
      <c r="N192" s="45">
        <v>0.25</v>
      </c>
      <c r="O192" s="45">
        <v>0.5</v>
      </c>
      <c r="P192" s="45">
        <v>0.75</v>
      </c>
      <c r="Q192" s="45">
        <v>1</v>
      </c>
      <c r="R192" s="19"/>
    </row>
    <row r="193" spans="1:18" ht="61.5" customHeight="1">
      <c r="A193" s="156"/>
      <c r="B193" s="119"/>
      <c r="C193" s="114"/>
      <c r="D193" s="114"/>
      <c r="E193" s="114"/>
      <c r="F193" s="114"/>
      <c r="G193" s="114"/>
      <c r="H193" s="114"/>
      <c r="I193" s="104"/>
      <c r="J193" s="106" t="s">
        <v>706</v>
      </c>
      <c r="K193" s="18" t="s">
        <v>7</v>
      </c>
      <c r="L193" s="18" t="s">
        <v>43</v>
      </c>
      <c r="M193" s="18" t="s">
        <v>205</v>
      </c>
      <c r="N193" s="45">
        <v>0.5</v>
      </c>
      <c r="O193" s="45">
        <v>1</v>
      </c>
      <c r="P193" s="45">
        <v>1</v>
      </c>
      <c r="Q193" s="45">
        <v>1</v>
      </c>
      <c r="R193" s="19"/>
    </row>
    <row r="194" spans="1:18" ht="45" customHeight="1">
      <c r="A194" s="156"/>
      <c r="B194" s="119"/>
      <c r="C194" s="114"/>
      <c r="D194" s="114"/>
      <c r="E194" s="114"/>
      <c r="F194" s="114"/>
      <c r="G194" s="114"/>
      <c r="H194" s="114"/>
      <c r="I194" s="111"/>
      <c r="J194" s="110"/>
      <c r="K194" s="18" t="s">
        <v>839</v>
      </c>
      <c r="L194" s="18" t="s">
        <v>907</v>
      </c>
      <c r="M194" s="18" t="s">
        <v>140</v>
      </c>
      <c r="N194" s="45">
        <v>0.25</v>
      </c>
      <c r="O194" s="45">
        <v>0.5</v>
      </c>
      <c r="P194" s="45">
        <v>0.75</v>
      </c>
      <c r="Q194" s="45">
        <v>1</v>
      </c>
      <c r="R194" s="19"/>
    </row>
    <row r="195" spans="1:18" ht="30.75" customHeight="1">
      <c r="A195" s="156"/>
      <c r="B195" s="118"/>
      <c r="C195" s="115"/>
      <c r="D195" s="115"/>
      <c r="E195" s="115"/>
      <c r="F195" s="115"/>
      <c r="G195" s="115"/>
      <c r="H195" s="115"/>
      <c r="I195" s="105"/>
      <c r="J195" s="115"/>
      <c r="K195" s="18" t="s">
        <v>29</v>
      </c>
      <c r="L195" s="18" t="s">
        <v>537</v>
      </c>
      <c r="M195" s="18" t="s">
        <v>14</v>
      </c>
      <c r="N195" s="45">
        <v>0.25</v>
      </c>
      <c r="O195" s="45">
        <v>0.5</v>
      </c>
      <c r="P195" s="45">
        <v>0.75</v>
      </c>
      <c r="Q195" s="45">
        <v>1</v>
      </c>
      <c r="R195" s="19"/>
    </row>
    <row r="196" spans="1:18" ht="60" customHeight="1">
      <c r="A196" s="156"/>
      <c r="B196" s="117" t="s">
        <v>542</v>
      </c>
      <c r="C196" s="106" t="s">
        <v>494</v>
      </c>
      <c r="D196" s="106" t="s">
        <v>543</v>
      </c>
      <c r="E196" s="106" t="s">
        <v>243</v>
      </c>
      <c r="F196" s="116">
        <v>133478</v>
      </c>
      <c r="G196" s="106" t="s">
        <v>882</v>
      </c>
      <c r="H196" s="116">
        <v>133478</v>
      </c>
      <c r="I196" s="18" t="s">
        <v>483</v>
      </c>
      <c r="J196" s="106" t="s">
        <v>902</v>
      </c>
      <c r="K196" s="18" t="s">
        <v>545</v>
      </c>
      <c r="L196" s="18" t="s">
        <v>537</v>
      </c>
      <c r="M196" s="18" t="s">
        <v>27</v>
      </c>
      <c r="N196" s="45">
        <v>0.5</v>
      </c>
      <c r="O196" s="45">
        <v>1</v>
      </c>
      <c r="P196" s="45">
        <v>1</v>
      </c>
      <c r="Q196" s="45">
        <v>1</v>
      </c>
      <c r="R196" s="19"/>
    </row>
    <row r="197" spans="1:18" ht="42" customHeight="1">
      <c r="A197" s="156"/>
      <c r="B197" s="119"/>
      <c r="C197" s="114"/>
      <c r="D197" s="114"/>
      <c r="E197" s="114"/>
      <c r="F197" s="114"/>
      <c r="G197" s="114"/>
      <c r="H197" s="114"/>
      <c r="I197" s="18" t="s">
        <v>547</v>
      </c>
      <c r="J197" s="115"/>
      <c r="K197" s="18" t="s">
        <v>546</v>
      </c>
      <c r="L197" s="18" t="s">
        <v>550</v>
      </c>
      <c r="M197" s="18" t="s">
        <v>23</v>
      </c>
      <c r="N197" s="45">
        <v>0</v>
      </c>
      <c r="O197" s="45">
        <v>0.25</v>
      </c>
      <c r="P197" s="45">
        <v>0.25</v>
      </c>
      <c r="Q197" s="45">
        <v>0.5</v>
      </c>
      <c r="R197" s="19"/>
    </row>
    <row r="198" spans="1:18" ht="43.5" customHeight="1">
      <c r="A198" s="156"/>
      <c r="B198" s="119"/>
      <c r="C198" s="114"/>
      <c r="D198" s="114"/>
      <c r="E198" s="114"/>
      <c r="F198" s="114"/>
      <c r="G198" s="114"/>
      <c r="H198" s="114"/>
      <c r="I198" s="18" t="s">
        <v>548</v>
      </c>
      <c r="J198" s="18" t="s">
        <v>903</v>
      </c>
      <c r="K198" s="18" t="s">
        <v>544</v>
      </c>
      <c r="L198" s="18" t="s">
        <v>537</v>
      </c>
      <c r="M198" s="18" t="s">
        <v>32</v>
      </c>
      <c r="N198" s="45">
        <v>0</v>
      </c>
      <c r="O198" s="45">
        <v>0</v>
      </c>
      <c r="P198" s="45">
        <v>0.5</v>
      </c>
      <c r="Q198" s="45">
        <v>1</v>
      </c>
      <c r="R198" s="19"/>
    </row>
    <row r="199" spans="1:18" ht="43.5" customHeight="1">
      <c r="A199" s="156"/>
      <c r="B199" s="119"/>
      <c r="C199" s="114"/>
      <c r="D199" s="114"/>
      <c r="E199" s="114"/>
      <c r="F199" s="114"/>
      <c r="G199" s="114"/>
      <c r="H199" s="114"/>
      <c r="I199" s="18" t="s">
        <v>549</v>
      </c>
      <c r="J199" s="18" t="s">
        <v>704</v>
      </c>
      <c r="K199" s="18" t="s">
        <v>31</v>
      </c>
      <c r="L199" s="18" t="s">
        <v>537</v>
      </c>
      <c r="M199" s="18" t="s">
        <v>33</v>
      </c>
      <c r="N199" s="45">
        <v>0</v>
      </c>
      <c r="O199" s="45">
        <v>0.25</v>
      </c>
      <c r="P199" s="45">
        <v>0.5</v>
      </c>
      <c r="Q199" s="45">
        <v>0.75</v>
      </c>
      <c r="R199" s="19"/>
    </row>
    <row r="200" spans="1:18" ht="45" customHeight="1">
      <c r="A200" s="156"/>
      <c r="B200" s="118"/>
      <c r="C200" s="115"/>
      <c r="D200" s="115"/>
      <c r="E200" s="115"/>
      <c r="F200" s="115"/>
      <c r="G200" s="115"/>
      <c r="H200" s="115"/>
      <c r="I200" s="76"/>
      <c r="J200" s="18" t="s">
        <v>706</v>
      </c>
      <c r="K200" s="18" t="s">
        <v>90</v>
      </c>
      <c r="L200" s="18" t="s">
        <v>537</v>
      </c>
      <c r="M200" s="18" t="s">
        <v>14</v>
      </c>
      <c r="N200" s="45">
        <v>0.25</v>
      </c>
      <c r="O200" s="45">
        <v>0.5</v>
      </c>
      <c r="P200" s="45">
        <v>0.75</v>
      </c>
      <c r="Q200" s="45" t="s">
        <v>34</v>
      </c>
      <c r="R200" s="19"/>
    </row>
    <row r="201" spans="1:18" ht="58.5" customHeight="1">
      <c r="A201" s="156"/>
      <c r="B201" s="117" t="s">
        <v>878</v>
      </c>
      <c r="C201" s="106" t="s">
        <v>494</v>
      </c>
      <c r="D201" s="106" t="s">
        <v>578</v>
      </c>
      <c r="E201" s="106" t="s">
        <v>244</v>
      </c>
      <c r="F201" s="116">
        <v>317000</v>
      </c>
      <c r="G201" s="106" t="s">
        <v>881</v>
      </c>
      <c r="H201" s="116">
        <v>317000</v>
      </c>
      <c r="I201" s="18" t="s">
        <v>481</v>
      </c>
      <c r="J201" s="18" t="s">
        <v>902</v>
      </c>
      <c r="K201" s="18" t="s">
        <v>9</v>
      </c>
      <c r="L201" s="18" t="s">
        <v>907</v>
      </c>
      <c r="M201" s="18" t="s">
        <v>115</v>
      </c>
      <c r="N201" s="45">
        <v>0.33</v>
      </c>
      <c r="O201" s="45">
        <v>0.66</v>
      </c>
      <c r="P201" s="45">
        <v>1</v>
      </c>
      <c r="Q201" s="45">
        <v>1</v>
      </c>
      <c r="R201" s="19"/>
    </row>
    <row r="202" spans="1:18" ht="45.75" customHeight="1">
      <c r="A202" s="156"/>
      <c r="B202" s="119"/>
      <c r="C202" s="114"/>
      <c r="D202" s="114"/>
      <c r="E202" s="114"/>
      <c r="F202" s="114"/>
      <c r="G202" s="114"/>
      <c r="H202" s="114"/>
      <c r="I202" s="18" t="s">
        <v>883</v>
      </c>
      <c r="J202" s="18" t="s">
        <v>903</v>
      </c>
      <c r="K202" s="18" t="s">
        <v>658</v>
      </c>
      <c r="L202" s="18" t="s">
        <v>907</v>
      </c>
      <c r="M202" s="18" t="s">
        <v>143</v>
      </c>
      <c r="N202" s="45">
        <v>0.25</v>
      </c>
      <c r="O202" s="45">
        <v>0.5</v>
      </c>
      <c r="P202" s="45">
        <v>0.75</v>
      </c>
      <c r="Q202" s="45">
        <v>1</v>
      </c>
      <c r="R202" s="19"/>
    </row>
    <row r="203" spans="1:18" ht="30.75" customHeight="1">
      <c r="A203" s="156"/>
      <c r="B203" s="119"/>
      <c r="C203" s="114"/>
      <c r="D203" s="114"/>
      <c r="E203" s="114"/>
      <c r="F203" s="114"/>
      <c r="G203" s="114"/>
      <c r="H203" s="114"/>
      <c r="I203" s="18" t="s">
        <v>884</v>
      </c>
      <c r="J203" s="18" t="s">
        <v>904</v>
      </c>
      <c r="K203" s="18" t="s">
        <v>529</v>
      </c>
      <c r="L203" s="18" t="s">
        <v>907</v>
      </c>
      <c r="M203" s="18" t="s">
        <v>143</v>
      </c>
      <c r="N203" s="45">
        <v>0</v>
      </c>
      <c r="O203" s="45">
        <v>0.5</v>
      </c>
      <c r="P203" s="45">
        <v>0.5</v>
      </c>
      <c r="Q203" s="45">
        <v>1</v>
      </c>
      <c r="R203" s="19"/>
    </row>
    <row r="204" spans="1:18" ht="56.25" customHeight="1">
      <c r="A204" s="156"/>
      <c r="B204" s="119"/>
      <c r="C204" s="114"/>
      <c r="D204" s="114"/>
      <c r="E204" s="114"/>
      <c r="F204" s="114"/>
      <c r="G204" s="114"/>
      <c r="H204" s="114"/>
      <c r="I204" s="18" t="s">
        <v>659</v>
      </c>
      <c r="J204" s="106" t="s">
        <v>704</v>
      </c>
      <c r="K204" s="18" t="s">
        <v>10</v>
      </c>
      <c r="L204" s="18" t="s">
        <v>907</v>
      </c>
      <c r="M204" s="18" t="s">
        <v>143</v>
      </c>
      <c r="N204" s="45">
        <v>0.5</v>
      </c>
      <c r="O204" s="45">
        <v>1</v>
      </c>
      <c r="P204" s="45">
        <v>1</v>
      </c>
      <c r="Q204" s="45">
        <v>1</v>
      </c>
      <c r="R204" s="19"/>
    </row>
    <row r="205" spans="1:18" ht="22.5">
      <c r="A205" s="156"/>
      <c r="B205" s="119"/>
      <c r="C205" s="114"/>
      <c r="D205" s="114"/>
      <c r="E205" s="114"/>
      <c r="F205" s="114"/>
      <c r="G205" s="114"/>
      <c r="H205" s="114"/>
      <c r="I205" s="18" t="s">
        <v>826</v>
      </c>
      <c r="J205" s="107"/>
      <c r="K205" s="18" t="s">
        <v>11</v>
      </c>
      <c r="L205" s="18" t="s">
        <v>907</v>
      </c>
      <c r="M205" s="18" t="s">
        <v>115</v>
      </c>
      <c r="N205" s="45">
        <v>0</v>
      </c>
      <c r="O205" s="45">
        <v>0</v>
      </c>
      <c r="P205" s="45">
        <v>0.5</v>
      </c>
      <c r="Q205" s="45">
        <v>1</v>
      </c>
      <c r="R205" s="19"/>
    </row>
    <row r="206" spans="1:18" ht="12.75" customHeight="1">
      <c r="A206" s="156"/>
      <c r="B206" s="119"/>
      <c r="C206" s="114"/>
      <c r="D206" s="114"/>
      <c r="E206" s="114"/>
      <c r="F206" s="114"/>
      <c r="G206" s="114"/>
      <c r="H206" s="114"/>
      <c r="I206" s="108"/>
      <c r="J206" s="106" t="s">
        <v>706</v>
      </c>
      <c r="K206" s="18" t="s">
        <v>524</v>
      </c>
      <c r="L206" s="18" t="s">
        <v>907</v>
      </c>
      <c r="M206" s="18" t="s">
        <v>144</v>
      </c>
      <c r="N206" s="45">
        <v>0.25</v>
      </c>
      <c r="O206" s="45">
        <v>0.5</v>
      </c>
      <c r="P206" s="45">
        <v>0.75</v>
      </c>
      <c r="Q206" s="45">
        <v>1</v>
      </c>
      <c r="R206" s="19"/>
    </row>
    <row r="207" spans="1:18" ht="22.5">
      <c r="A207" s="156"/>
      <c r="B207" s="118"/>
      <c r="C207" s="115"/>
      <c r="D207" s="115"/>
      <c r="E207" s="115"/>
      <c r="F207" s="115"/>
      <c r="G207" s="115"/>
      <c r="H207" s="115"/>
      <c r="I207" s="109"/>
      <c r="J207" s="107"/>
      <c r="K207" s="18" t="s">
        <v>482</v>
      </c>
      <c r="L207" s="18" t="s">
        <v>907</v>
      </c>
      <c r="M207" s="18" t="s">
        <v>145</v>
      </c>
      <c r="N207" s="45">
        <v>0.25</v>
      </c>
      <c r="O207" s="45">
        <v>0.5</v>
      </c>
      <c r="P207" s="45">
        <v>0.75</v>
      </c>
      <c r="Q207" s="45">
        <v>1</v>
      </c>
      <c r="R207" s="19"/>
    </row>
    <row r="208" spans="1:18" ht="53.25" customHeight="1">
      <c r="A208" s="156"/>
      <c r="B208" s="117" t="s">
        <v>891</v>
      </c>
      <c r="C208" s="106" t="s">
        <v>494</v>
      </c>
      <c r="D208" s="106" t="s">
        <v>579</v>
      </c>
      <c r="E208" s="106" t="s">
        <v>326</v>
      </c>
      <c r="F208" s="116">
        <v>496000</v>
      </c>
      <c r="G208" s="106" t="s">
        <v>882</v>
      </c>
      <c r="H208" s="116">
        <v>496000</v>
      </c>
      <c r="I208" s="18" t="s">
        <v>484</v>
      </c>
      <c r="J208" s="18" t="s">
        <v>903</v>
      </c>
      <c r="K208" s="18" t="s">
        <v>660</v>
      </c>
      <c r="L208" s="18" t="s">
        <v>907</v>
      </c>
      <c r="M208" s="18" t="s">
        <v>143</v>
      </c>
      <c r="N208" s="45">
        <v>0.25</v>
      </c>
      <c r="O208" s="45">
        <v>0.5</v>
      </c>
      <c r="P208" s="45">
        <v>0.75</v>
      </c>
      <c r="Q208" s="45">
        <v>1</v>
      </c>
      <c r="R208" s="19"/>
    </row>
    <row r="209" spans="1:18" ht="21.75" customHeight="1">
      <c r="A209" s="156"/>
      <c r="B209" s="119"/>
      <c r="C209" s="114"/>
      <c r="D209" s="114"/>
      <c r="E209" s="114"/>
      <c r="F209" s="114"/>
      <c r="G209" s="114"/>
      <c r="H209" s="114"/>
      <c r="I209" s="18" t="s">
        <v>885</v>
      </c>
      <c r="J209" s="18" t="s">
        <v>704</v>
      </c>
      <c r="K209" s="18" t="s">
        <v>525</v>
      </c>
      <c r="L209" s="18" t="s">
        <v>907</v>
      </c>
      <c r="M209" s="18" t="s">
        <v>115</v>
      </c>
      <c r="N209" s="45">
        <v>0</v>
      </c>
      <c r="O209" s="45">
        <v>0</v>
      </c>
      <c r="P209" s="45">
        <v>1</v>
      </c>
      <c r="Q209" s="45">
        <v>1</v>
      </c>
      <c r="R209" s="19"/>
    </row>
    <row r="210" spans="1:18" ht="22.5">
      <c r="A210" s="156"/>
      <c r="B210" s="119"/>
      <c r="C210" s="114"/>
      <c r="D210" s="114"/>
      <c r="E210" s="114"/>
      <c r="F210" s="114"/>
      <c r="G210" s="114"/>
      <c r="H210" s="114"/>
      <c r="I210" s="18" t="s">
        <v>886</v>
      </c>
      <c r="J210" s="18" t="s">
        <v>905</v>
      </c>
      <c r="K210" s="18" t="s">
        <v>661</v>
      </c>
      <c r="L210" s="18" t="s">
        <v>907</v>
      </c>
      <c r="M210" s="18" t="s">
        <v>115</v>
      </c>
      <c r="N210" s="45">
        <v>0</v>
      </c>
      <c r="O210" s="45">
        <v>0</v>
      </c>
      <c r="P210" s="45">
        <v>1</v>
      </c>
      <c r="Q210" s="45">
        <v>1</v>
      </c>
      <c r="R210" s="19"/>
    </row>
    <row r="211" spans="1:18" ht="42" customHeight="1">
      <c r="A211" s="156"/>
      <c r="B211" s="118"/>
      <c r="C211" s="115"/>
      <c r="D211" s="115"/>
      <c r="E211" s="115"/>
      <c r="F211" s="115"/>
      <c r="G211" s="115"/>
      <c r="H211" s="115"/>
      <c r="I211" s="18" t="s">
        <v>857</v>
      </c>
      <c r="J211" s="18" t="s">
        <v>706</v>
      </c>
      <c r="K211" s="18" t="s">
        <v>8</v>
      </c>
      <c r="L211" s="18" t="s">
        <v>907</v>
      </c>
      <c r="M211" s="18" t="s">
        <v>144</v>
      </c>
      <c r="N211" s="45">
        <v>0.25</v>
      </c>
      <c r="O211" s="45">
        <v>0.5</v>
      </c>
      <c r="P211" s="45">
        <v>0.75</v>
      </c>
      <c r="Q211" s="45">
        <v>1</v>
      </c>
      <c r="R211" s="19"/>
    </row>
    <row r="212" spans="1:18" ht="46.5" customHeight="1">
      <c r="A212" s="156"/>
      <c r="B212" s="117" t="s">
        <v>892</v>
      </c>
      <c r="C212" s="106" t="s">
        <v>494</v>
      </c>
      <c r="D212" s="106" t="s">
        <v>585</v>
      </c>
      <c r="E212" s="106" t="s">
        <v>424</v>
      </c>
      <c r="F212" s="120">
        <v>351000</v>
      </c>
      <c r="G212" s="106" t="s">
        <v>887</v>
      </c>
      <c r="H212" s="120">
        <v>351000</v>
      </c>
      <c r="I212" s="18" t="s">
        <v>586</v>
      </c>
      <c r="J212" s="18" t="s">
        <v>902</v>
      </c>
      <c r="K212" s="18" t="s">
        <v>662</v>
      </c>
      <c r="L212" s="18" t="s">
        <v>907</v>
      </c>
      <c r="M212" s="18" t="s">
        <v>115</v>
      </c>
      <c r="N212" s="45">
        <v>0.25</v>
      </c>
      <c r="O212" s="45">
        <v>0.5</v>
      </c>
      <c r="P212" s="45">
        <v>0.75</v>
      </c>
      <c r="Q212" s="45">
        <v>1</v>
      </c>
      <c r="R212" s="19"/>
    </row>
    <row r="213" spans="1:18" ht="22.5">
      <c r="A213" s="156"/>
      <c r="B213" s="119"/>
      <c r="C213" s="114"/>
      <c r="D213" s="114"/>
      <c r="E213" s="114"/>
      <c r="F213" s="114"/>
      <c r="G213" s="110"/>
      <c r="H213" s="114"/>
      <c r="I213" s="18" t="s">
        <v>888</v>
      </c>
      <c r="J213" s="18" t="s">
        <v>903</v>
      </c>
      <c r="K213" s="18" t="s">
        <v>663</v>
      </c>
      <c r="L213" s="18" t="s">
        <v>907</v>
      </c>
      <c r="M213" s="18" t="s">
        <v>115</v>
      </c>
      <c r="N213" s="45">
        <v>0.25</v>
      </c>
      <c r="O213" s="45">
        <v>0.5</v>
      </c>
      <c r="P213" s="45">
        <v>0.75</v>
      </c>
      <c r="Q213" s="45">
        <v>1</v>
      </c>
      <c r="R213" s="19"/>
    </row>
    <row r="214" spans="1:18" ht="22.5">
      <c r="A214" s="156"/>
      <c r="B214" s="119"/>
      <c r="C214" s="114"/>
      <c r="D214" s="114"/>
      <c r="E214" s="114"/>
      <c r="F214" s="114"/>
      <c r="G214" s="110"/>
      <c r="H214" s="114"/>
      <c r="I214" s="18" t="s">
        <v>894</v>
      </c>
      <c r="J214" s="18" t="s">
        <v>704</v>
      </c>
      <c r="K214" s="18" t="s">
        <v>526</v>
      </c>
      <c r="L214" s="18" t="s">
        <v>907</v>
      </c>
      <c r="M214" s="18" t="s">
        <v>115</v>
      </c>
      <c r="N214" s="45">
        <v>0</v>
      </c>
      <c r="O214" s="45">
        <v>0.25</v>
      </c>
      <c r="P214" s="45">
        <v>0.5</v>
      </c>
      <c r="Q214" s="45">
        <v>1</v>
      </c>
      <c r="R214" s="19"/>
    </row>
    <row r="215" spans="1:18" ht="12.75" customHeight="1">
      <c r="A215" s="156"/>
      <c r="B215" s="118"/>
      <c r="C215" s="115"/>
      <c r="D215" s="115"/>
      <c r="E215" s="115"/>
      <c r="F215" s="115"/>
      <c r="G215" s="107"/>
      <c r="H215" s="115"/>
      <c r="I215" s="77"/>
      <c r="J215" s="18" t="s">
        <v>706</v>
      </c>
      <c r="K215" s="18" t="s">
        <v>8</v>
      </c>
      <c r="L215" s="18" t="s">
        <v>907</v>
      </c>
      <c r="M215" s="18" t="s">
        <v>144</v>
      </c>
      <c r="N215" s="45">
        <v>0.25</v>
      </c>
      <c r="O215" s="45">
        <v>0.5</v>
      </c>
      <c r="P215" s="45">
        <v>0.75</v>
      </c>
      <c r="Q215" s="45">
        <v>1</v>
      </c>
      <c r="R215" s="19"/>
    </row>
    <row r="216" spans="1:18" ht="69.75" customHeight="1">
      <c r="A216" s="156"/>
      <c r="B216" s="117" t="s">
        <v>893</v>
      </c>
      <c r="C216" s="106" t="s">
        <v>494</v>
      </c>
      <c r="D216" s="106" t="s">
        <v>589</v>
      </c>
      <c r="E216" s="106" t="s">
        <v>425</v>
      </c>
      <c r="F216" s="116">
        <v>221000</v>
      </c>
      <c r="G216" s="106" t="s">
        <v>881</v>
      </c>
      <c r="H216" s="116">
        <v>221000</v>
      </c>
      <c r="I216" s="18" t="s">
        <v>587</v>
      </c>
      <c r="J216" s="18" t="s">
        <v>902</v>
      </c>
      <c r="K216" s="18" t="s">
        <v>588</v>
      </c>
      <c r="L216" s="18" t="s">
        <v>907</v>
      </c>
      <c r="M216" s="18" t="s">
        <v>115</v>
      </c>
      <c r="N216" s="45">
        <v>0.25</v>
      </c>
      <c r="O216" s="45">
        <v>0.5</v>
      </c>
      <c r="P216" s="45">
        <v>0.75</v>
      </c>
      <c r="Q216" s="45">
        <v>1</v>
      </c>
      <c r="R216" s="19"/>
    </row>
    <row r="217" spans="1:18" ht="22.5">
      <c r="A217" s="156"/>
      <c r="B217" s="119"/>
      <c r="C217" s="130"/>
      <c r="D217" s="114"/>
      <c r="E217" s="114"/>
      <c r="F217" s="114"/>
      <c r="G217" s="114"/>
      <c r="H217" s="114"/>
      <c r="I217" s="18" t="s">
        <v>888</v>
      </c>
      <c r="J217" s="18" t="s">
        <v>903</v>
      </c>
      <c r="K217" s="18" t="s">
        <v>664</v>
      </c>
      <c r="L217" s="18" t="s">
        <v>907</v>
      </c>
      <c r="M217" s="18" t="s">
        <v>115</v>
      </c>
      <c r="N217" s="45">
        <v>0.25</v>
      </c>
      <c r="O217" s="45">
        <v>0.5</v>
      </c>
      <c r="P217" s="45">
        <v>0.75</v>
      </c>
      <c r="Q217" s="45">
        <v>1</v>
      </c>
      <c r="R217" s="19"/>
    </row>
    <row r="218" spans="1:18" ht="33.75">
      <c r="A218" s="156"/>
      <c r="B218" s="119"/>
      <c r="C218" s="130"/>
      <c r="D218" s="114"/>
      <c r="E218" s="114"/>
      <c r="F218" s="114"/>
      <c r="G218" s="114"/>
      <c r="H218" s="114"/>
      <c r="I218" s="18" t="s">
        <v>895</v>
      </c>
      <c r="J218" s="18" t="s">
        <v>704</v>
      </c>
      <c r="K218" s="18" t="s">
        <v>527</v>
      </c>
      <c r="L218" s="18" t="s">
        <v>907</v>
      </c>
      <c r="M218" s="18" t="s">
        <v>115</v>
      </c>
      <c r="N218" s="45">
        <v>0</v>
      </c>
      <c r="O218" s="45">
        <v>0</v>
      </c>
      <c r="P218" s="45">
        <v>0.5</v>
      </c>
      <c r="Q218" s="45">
        <v>1</v>
      </c>
      <c r="R218" s="19"/>
    </row>
    <row r="219" spans="1:18" ht="22.5">
      <c r="A219" s="156"/>
      <c r="B219" s="119"/>
      <c r="C219" s="130"/>
      <c r="D219" s="114"/>
      <c r="E219" s="114"/>
      <c r="F219" s="114"/>
      <c r="G219" s="114"/>
      <c r="H219" s="114"/>
      <c r="I219" s="104"/>
      <c r="J219" s="18" t="s">
        <v>905</v>
      </c>
      <c r="K219" s="18" t="s">
        <v>665</v>
      </c>
      <c r="L219" s="18" t="s">
        <v>907</v>
      </c>
      <c r="M219" s="18" t="s">
        <v>115</v>
      </c>
      <c r="N219" s="45">
        <v>0.25</v>
      </c>
      <c r="O219" s="45">
        <v>0.5</v>
      </c>
      <c r="P219" s="45">
        <v>0.75</v>
      </c>
      <c r="Q219" s="45">
        <v>1</v>
      </c>
      <c r="R219" s="19"/>
    </row>
    <row r="220" spans="1:18" ht="12.75" customHeight="1">
      <c r="A220" s="156"/>
      <c r="B220" s="118"/>
      <c r="C220" s="109"/>
      <c r="D220" s="115"/>
      <c r="E220" s="115"/>
      <c r="F220" s="115"/>
      <c r="G220" s="115"/>
      <c r="H220" s="115"/>
      <c r="I220" s="105"/>
      <c r="J220" s="18" t="s">
        <v>706</v>
      </c>
      <c r="K220" s="18" t="s">
        <v>605</v>
      </c>
      <c r="L220" s="18" t="s">
        <v>907</v>
      </c>
      <c r="M220" s="18" t="s">
        <v>144</v>
      </c>
      <c r="N220" s="45">
        <v>0.25</v>
      </c>
      <c r="O220" s="45">
        <v>0.5</v>
      </c>
      <c r="P220" s="45">
        <v>0.75</v>
      </c>
      <c r="Q220" s="45">
        <v>1</v>
      </c>
      <c r="R220" s="19"/>
    </row>
    <row r="221" spans="1:18" ht="45" customHeight="1">
      <c r="A221" s="156"/>
      <c r="B221" s="117" t="s">
        <v>889</v>
      </c>
      <c r="C221" s="106" t="s">
        <v>494</v>
      </c>
      <c r="D221" s="106" t="s">
        <v>580</v>
      </c>
      <c r="E221" s="106" t="s">
        <v>326</v>
      </c>
      <c r="F221" s="116">
        <v>137000</v>
      </c>
      <c r="G221" s="106" t="s">
        <v>897</v>
      </c>
      <c r="H221" s="116">
        <v>137000</v>
      </c>
      <c r="I221" s="18" t="s">
        <v>591</v>
      </c>
      <c r="J221" s="18" t="s">
        <v>902</v>
      </c>
      <c r="K221" s="18" t="s">
        <v>666</v>
      </c>
      <c r="L221" s="18" t="s">
        <v>907</v>
      </c>
      <c r="M221" s="18" t="s">
        <v>115</v>
      </c>
      <c r="N221" s="45">
        <v>0</v>
      </c>
      <c r="O221" s="45">
        <v>0.5</v>
      </c>
      <c r="P221" s="45">
        <v>1</v>
      </c>
      <c r="Q221" s="45">
        <v>1</v>
      </c>
      <c r="R221" s="19"/>
    </row>
    <row r="222" spans="1:18" ht="56.25">
      <c r="A222" s="156"/>
      <c r="B222" s="119"/>
      <c r="C222" s="110"/>
      <c r="D222" s="114"/>
      <c r="E222" s="114"/>
      <c r="F222" s="114"/>
      <c r="G222" s="114"/>
      <c r="H222" s="114"/>
      <c r="I222" s="18" t="s">
        <v>590</v>
      </c>
      <c r="J222" s="18" t="s">
        <v>903</v>
      </c>
      <c r="K222" s="18" t="s">
        <v>667</v>
      </c>
      <c r="L222" s="18" t="s">
        <v>907</v>
      </c>
      <c r="M222" s="18" t="s">
        <v>115</v>
      </c>
      <c r="N222" s="45">
        <v>0</v>
      </c>
      <c r="O222" s="45">
        <v>0</v>
      </c>
      <c r="P222" s="45">
        <v>0.5</v>
      </c>
      <c r="Q222" s="45">
        <v>1</v>
      </c>
      <c r="R222" s="19"/>
    </row>
    <row r="223" spans="1:18" ht="22.5">
      <c r="A223" s="156"/>
      <c r="B223" s="119"/>
      <c r="C223" s="110"/>
      <c r="D223" s="114"/>
      <c r="E223" s="114"/>
      <c r="F223" s="114"/>
      <c r="G223" s="114"/>
      <c r="H223" s="114"/>
      <c r="I223" s="18" t="s">
        <v>896</v>
      </c>
      <c r="J223" s="18" t="s">
        <v>704</v>
      </c>
      <c r="K223" s="18" t="s">
        <v>528</v>
      </c>
      <c r="L223" s="18" t="s">
        <v>907</v>
      </c>
      <c r="M223" s="18" t="s">
        <v>115</v>
      </c>
      <c r="N223" s="45">
        <v>0</v>
      </c>
      <c r="O223" s="45">
        <v>0</v>
      </c>
      <c r="P223" s="45">
        <v>0</v>
      </c>
      <c r="Q223" s="45">
        <v>1</v>
      </c>
      <c r="R223" s="19"/>
    </row>
    <row r="224" spans="1:18" ht="22.5">
      <c r="A224" s="156"/>
      <c r="B224" s="119"/>
      <c r="C224" s="110"/>
      <c r="D224" s="114"/>
      <c r="E224" s="114"/>
      <c r="F224" s="114"/>
      <c r="G224" s="114"/>
      <c r="H224" s="114"/>
      <c r="I224" s="18" t="s">
        <v>898</v>
      </c>
      <c r="J224" s="18" t="s">
        <v>905</v>
      </c>
      <c r="K224" s="18" t="s">
        <v>668</v>
      </c>
      <c r="L224" s="18" t="s">
        <v>907</v>
      </c>
      <c r="M224" s="18" t="s">
        <v>115</v>
      </c>
      <c r="N224" s="45">
        <v>0</v>
      </c>
      <c r="O224" s="45">
        <v>0</v>
      </c>
      <c r="P224" s="45">
        <v>0.5</v>
      </c>
      <c r="Q224" s="45">
        <v>1</v>
      </c>
      <c r="R224" s="19"/>
    </row>
    <row r="225" spans="1:18" ht="12.75" customHeight="1">
      <c r="A225" s="156"/>
      <c r="B225" s="118"/>
      <c r="C225" s="107"/>
      <c r="D225" s="115"/>
      <c r="E225" s="115"/>
      <c r="F225" s="115"/>
      <c r="G225" s="115"/>
      <c r="H225" s="115"/>
      <c r="I225" s="77"/>
      <c r="J225" s="18" t="s">
        <v>706</v>
      </c>
      <c r="K225" s="18" t="s">
        <v>524</v>
      </c>
      <c r="L225" s="18" t="s">
        <v>907</v>
      </c>
      <c r="M225" s="18" t="s">
        <v>144</v>
      </c>
      <c r="N225" s="45">
        <v>0</v>
      </c>
      <c r="O225" s="45">
        <v>0.33</v>
      </c>
      <c r="P225" s="45">
        <v>0.66</v>
      </c>
      <c r="Q225" s="45">
        <v>1</v>
      </c>
      <c r="R225" s="19"/>
    </row>
    <row r="226" spans="1:17" s="19" customFormat="1" ht="54" customHeight="1">
      <c r="A226" s="156"/>
      <c r="B226" s="117" t="s">
        <v>71</v>
      </c>
      <c r="C226" s="106" t="s">
        <v>494</v>
      </c>
      <c r="D226" s="106" t="s">
        <v>120</v>
      </c>
      <c r="E226" s="106" t="s">
        <v>245</v>
      </c>
      <c r="F226" s="120" t="s">
        <v>121</v>
      </c>
      <c r="G226" s="106" t="s">
        <v>122</v>
      </c>
      <c r="H226" s="120" t="s">
        <v>121</v>
      </c>
      <c r="I226" s="18" t="s">
        <v>123</v>
      </c>
      <c r="J226" s="18" t="s">
        <v>902</v>
      </c>
      <c r="K226" s="78" t="s">
        <v>124</v>
      </c>
      <c r="L226" s="18" t="s">
        <v>537</v>
      </c>
      <c r="M226" s="18" t="s">
        <v>305</v>
      </c>
      <c r="N226" s="45">
        <v>0</v>
      </c>
      <c r="O226" s="45">
        <v>0.25</v>
      </c>
      <c r="P226" s="45">
        <v>0.5</v>
      </c>
      <c r="Q226" s="45">
        <v>1</v>
      </c>
    </row>
    <row r="227" spans="1:17" s="19" customFormat="1" ht="52.5" customHeight="1">
      <c r="A227" s="156"/>
      <c r="B227" s="122"/>
      <c r="C227" s="114"/>
      <c r="D227" s="114"/>
      <c r="E227" s="110"/>
      <c r="F227" s="114"/>
      <c r="G227" s="114"/>
      <c r="H227" s="114"/>
      <c r="I227" s="18" t="s">
        <v>125</v>
      </c>
      <c r="J227" s="18" t="s">
        <v>903</v>
      </c>
      <c r="K227" s="78" t="s">
        <v>669</v>
      </c>
      <c r="L227" s="18" t="s">
        <v>537</v>
      </c>
      <c r="M227" s="18" t="s">
        <v>126</v>
      </c>
      <c r="N227" s="45">
        <v>0.25</v>
      </c>
      <c r="O227" s="45">
        <v>0.5</v>
      </c>
      <c r="P227" s="45">
        <v>0.75</v>
      </c>
      <c r="Q227" s="45">
        <v>1</v>
      </c>
    </row>
    <row r="228" spans="1:17" s="19" customFormat="1" ht="37.5" customHeight="1">
      <c r="A228" s="156"/>
      <c r="B228" s="122"/>
      <c r="C228" s="114"/>
      <c r="D228" s="114"/>
      <c r="E228" s="110"/>
      <c r="F228" s="114"/>
      <c r="G228" s="114"/>
      <c r="H228" s="114"/>
      <c r="I228" s="106" t="s">
        <v>670</v>
      </c>
      <c r="J228" s="106" t="s">
        <v>704</v>
      </c>
      <c r="K228" s="78" t="s">
        <v>127</v>
      </c>
      <c r="L228" s="18" t="s">
        <v>537</v>
      </c>
      <c r="M228" s="18" t="s">
        <v>128</v>
      </c>
      <c r="N228" s="45">
        <v>0</v>
      </c>
      <c r="O228" s="45">
        <v>0</v>
      </c>
      <c r="P228" s="45">
        <v>0.5</v>
      </c>
      <c r="Q228" s="45">
        <v>1</v>
      </c>
    </row>
    <row r="229" spans="1:17" s="19" customFormat="1" ht="42" customHeight="1">
      <c r="A229" s="156"/>
      <c r="B229" s="122"/>
      <c r="C229" s="114"/>
      <c r="D229" s="114"/>
      <c r="E229" s="110"/>
      <c r="F229" s="114"/>
      <c r="G229" s="114"/>
      <c r="H229" s="114"/>
      <c r="I229" s="110"/>
      <c r="J229" s="107"/>
      <c r="K229" s="78" t="s">
        <v>129</v>
      </c>
      <c r="L229" s="18" t="s">
        <v>537</v>
      </c>
      <c r="M229" s="18" t="s">
        <v>305</v>
      </c>
      <c r="N229" s="45">
        <v>0</v>
      </c>
      <c r="O229" s="45">
        <v>0</v>
      </c>
      <c r="P229" s="45">
        <v>0.5</v>
      </c>
      <c r="Q229" s="45">
        <v>1</v>
      </c>
    </row>
    <row r="230" spans="1:17" s="19" customFormat="1" ht="39" customHeight="1">
      <c r="A230" s="156"/>
      <c r="B230" s="101"/>
      <c r="C230" s="115"/>
      <c r="D230" s="115"/>
      <c r="E230" s="107"/>
      <c r="F230" s="115"/>
      <c r="G230" s="115"/>
      <c r="H230" s="115"/>
      <c r="I230" s="107"/>
      <c r="J230" s="18" t="s">
        <v>706</v>
      </c>
      <c r="K230" s="78" t="s">
        <v>130</v>
      </c>
      <c r="L230" s="18" t="s">
        <v>537</v>
      </c>
      <c r="M230" s="18" t="s">
        <v>126</v>
      </c>
      <c r="N230" s="45">
        <v>0.25</v>
      </c>
      <c r="O230" s="45">
        <v>0.5</v>
      </c>
      <c r="P230" s="45">
        <v>0.75</v>
      </c>
      <c r="Q230" s="45">
        <v>1</v>
      </c>
    </row>
    <row r="231" spans="1:18" ht="33.75" customHeight="1">
      <c r="A231" s="156"/>
      <c r="B231" s="102" t="s">
        <v>82</v>
      </c>
      <c r="C231" s="128" t="s">
        <v>494</v>
      </c>
      <c r="D231" s="128" t="s">
        <v>293</v>
      </c>
      <c r="E231" s="128" t="s">
        <v>404</v>
      </c>
      <c r="F231" s="125">
        <v>1300000</v>
      </c>
      <c r="G231" s="128" t="s">
        <v>339</v>
      </c>
      <c r="H231" s="125">
        <v>1300000</v>
      </c>
      <c r="I231" s="18" t="s">
        <v>294</v>
      </c>
      <c r="J231" s="106" t="s">
        <v>921</v>
      </c>
      <c r="K231" s="18" t="s">
        <v>295</v>
      </c>
      <c r="L231" s="18" t="s">
        <v>537</v>
      </c>
      <c r="M231" s="18" t="s">
        <v>77</v>
      </c>
      <c r="N231" s="45">
        <v>0</v>
      </c>
      <c r="O231" s="45">
        <v>0</v>
      </c>
      <c r="P231" s="45">
        <v>0</v>
      </c>
      <c r="Q231" s="45">
        <v>1</v>
      </c>
      <c r="R231" s="19"/>
    </row>
    <row r="232" spans="1:18" ht="38.25" customHeight="1">
      <c r="A232" s="156"/>
      <c r="B232" s="103"/>
      <c r="C232" s="129"/>
      <c r="D232" s="129"/>
      <c r="E232" s="129"/>
      <c r="F232" s="126"/>
      <c r="G232" s="129"/>
      <c r="H232" s="126"/>
      <c r="I232" s="18" t="s">
        <v>296</v>
      </c>
      <c r="J232" s="110"/>
      <c r="K232" s="18" t="s">
        <v>671</v>
      </c>
      <c r="L232" s="18" t="s">
        <v>537</v>
      </c>
      <c r="M232" s="18" t="s">
        <v>78</v>
      </c>
      <c r="N232" s="45">
        <v>0</v>
      </c>
      <c r="O232" s="45">
        <v>0</v>
      </c>
      <c r="P232" s="45">
        <v>0</v>
      </c>
      <c r="Q232" s="45">
        <v>1</v>
      </c>
      <c r="R232" s="19"/>
    </row>
    <row r="233" spans="1:18" ht="45.75" customHeight="1">
      <c r="A233" s="156"/>
      <c r="B233" s="103"/>
      <c r="C233" s="129"/>
      <c r="D233" s="129"/>
      <c r="E233" s="129"/>
      <c r="F233" s="126"/>
      <c r="G233" s="129"/>
      <c r="H233" s="126"/>
      <c r="I233" s="18" t="s">
        <v>297</v>
      </c>
      <c r="J233" s="110"/>
      <c r="K233" s="18" t="s">
        <v>298</v>
      </c>
      <c r="L233" s="18" t="s">
        <v>930</v>
      </c>
      <c r="M233" s="18" t="s">
        <v>79</v>
      </c>
      <c r="N233" s="45">
        <v>0.5</v>
      </c>
      <c r="O233" s="45">
        <v>0.5</v>
      </c>
      <c r="P233" s="45">
        <v>0.75</v>
      </c>
      <c r="Q233" s="45">
        <v>1</v>
      </c>
      <c r="R233" s="19"/>
    </row>
    <row r="234" spans="1:18" ht="48.75" customHeight="1">
      <c r="A234" s="156"/>
      <c r="B234" s="103"/>
      <c r="C234" s="129"/>
      <c r="D234" s="129"/>
      <c r="E234" s="129"/>
      <c r="F234" s="126"/>
      <c r="G234" s="129"/>
      <c r="H234" s="126"/>
      <c r="I234" s="18" t="s">
        <v>299</v>
      </c>
      <c r="J234" s="107"/>
      <c r="K234" s="18" t="s">
        <v>300</v>
      </c>
      <c r="L234" s="18" t="s">
        <v>537</v>
      </c>
      <c r="M234" s="18" t="s">
        <v>301</v>
      </c>
      <c r="N234" s="45">
        <v>0.25</v>
      </c>
      <c r="O234" s="45">
        <v>0.5</v>
      </c>
      <c r="P234" s="45">
        <v>0.75</v>
      </c>
      <c r="Q234" s="45">
        <v>1</v>
      </c>
      <c r="R234" s="19"/>
    </row>
    <row r="235" spans="1:18" ht="37.5" customHeight="1">
      <c r="A235" s="156"/>
      <c r="B235" s="103"/>
      <c r="C235" s="129"/>
      <c r="D235" s="129"/>
      <c r="E235" s="129"/>
      <c r="F235" s="126"/>
      <c r="G235" s="129"/>
      <c r="H235" s="126"/>
      <c r="I235" s="18" t="s">
        <v>302</v>
      </c>
      <c r="J235" s="18" t="s">
        <v>303</v>
      </c>
      <c r="K235" s="18" t="s">
        <v>304</v>
      </c>
      <c r="L235" s="18" t="s">
        <v>537</v>
      </c>
      <c r="M235" s="18" t="s">
        <v>305</v>
      </c>
      <c r="N235" s="45">
        <v>0</v>
      </c>
      <c r="O235" s="45">
        <v>0.25</v>
      </c>
      <c r="P235" s="45">
        <v>0.5</v>
      </c>
      <c r="Q235" s="45">
        <v>1</v>
      </c>
      <c r="R235" s="19"/>
    </row>
    <row r="236" spans="1:18" ht="44.25" customHeight="1">
      <c r="A236" s="156"/>
      <c r="B236" s="103"/>
      <c r="C236" s="129"/>
      <c r="D236" s="129"/>
      <c r="E236" s="129"/>
      <c r="F236" s="126"/>
      <c r="G236" s="129"/>
      <c r="H236" s="126"/>
      <c r="I236" s="18" t="s">
        <v>306</v>
      </c>
      <c r="J236" s="106" t="s">
        <v>928</v>
      </c>
      <c r="K236" s="18" t="s">
        <v>307</v>
      </c>
      <c r="L236" s="18" t="s">
        <v>308</v>
      </c>
      <c r="M236" s="18" t="s">
        <v>309</v>
      </c>
      <c r="N236" s="45">
        <v>1</v>
      </c>
      <c r="O236" s="45">
        <v>1</v>
      </c>
      <c r="P236" s="45">
        <v>1</v>
      </c>
      <c r="Q236" s="45">
        <v>1</v>
      </c>
      <c r="R236" s="19"/>
    </row>
    <row r="237" spans="1:18" ht="36.75" customHeight="1">
      <c r="A237" s="156"/>
      <c r="B237" s="103"/>
      <c r="C237" s="129"/>
      <c r="D237" s="129"/>
      <c r="E237" s="129"/>
      <c r="F237" s="126"/>
      <c r="G237" s="129"/>
      <c r="H237" s="126"/>
      <c r="I237" s="18" t="s">
        <v>310</v>
      </c>
      <c r="J237" s="107"/>
      <c r="K237" s="18" t="s">
        <v>672</v>
      </c>
      <c r="L237" s="18" t="s">
        <v>311</v>
      </c>
      <c r="M237" s="18" t="s">
        <v>312</v>
      </c>
      <c r="N237" s="45">
        <v>0.25</v>
      </c>
      <c r="O237" s="45">
        <v>0.5</v>
      </c>
      <c r="P237" s="45">
        <v>0.5</v>
      </c>
      <c r="Q237" s="45">
        <v>1</v>
      </c>
      <c r="R237" s="19"/>
    </row>
    <row r="238" spans="1:18" ht="37.5" customHeight="1">
      <c r="A238" s="156"/>
      <c r="B238" s="103"/>
      <c r="C238" s="129"/>
      <c r="D238" s="129"/>
      <c r="E238" s="129"/>
      <c r="F238" s="126"/>
      <c r="G238" s="129"/>
      <c r="H238" s="126"/>
      <c r="I238" s="18" t="s">
        <v>313</v>
      </c>
      <c r="J238" s="106" t="s">
        <v>923</v>
      </c>
      <c r="K238" s="18" t="s">
        <v>673</v>
      </c>
      <c r="L238" s="18" t="s">
        <v>537</v>
      </c>
      <c r="M238" s="18" t="s">
        <v>305</v>
      </c>
      <c r="N238" s="45">
        <v>0.25</v>
      </c>
      <c r="O238" s="45">
        <v>1</v>
      </c>
      <c r="P238" s="45">
        <v>1</v>
      </c>
      <c r="Q238" s="45">
        <v>1</v>
      </c>
      <c r="R238" s="19"/>
    </row>
    <row r="239" spans="1:18" ht="45.75" customHeight="1">
      <c r="A239" s="156"/>
      <c r="B239" s="103"/>
      <c r="C239" s="129"/>
      <c r="D239" s="129"/>
      <c r="E239" s="129"/>
      <c r="F239" s="126"/>
      <c r="G239" s="129"/>
      <c r="H239" s="126"/>
      <c r="I239" s="18" t="s">
        <v>314</v>
      </c>
      <c r="J239" s="110"/>
      <c r="K239" s="18" t="s">
        <v>315</v>
      </c>
      <c r="L239" s="18" t="s">
        <v>537</v>
      </c>
      <c r="M239" s="18" t="s">
        <v>316</v>
      </c>
      <c r="N239" s="45">
        <v>0.25</v>
      </c>
      <c r="O239" s="45">
        <v>0.5</v>
      </c>
      <c r="P239" s="45">
        <v>0.75</v>
      </c>
      <c r="Q239" s="45">
        <v>1</v>
      </c>
      <c r="R239" s="19"/>
    </row>
    <row r="240" spans="1:18" ht="42.75" customHeight="1">
      <c r="A240" s="156"/>
      <c r="B240" s="103"/>
      <c r="C240" s="129"/>
      <c r="D240" s="129"/>
      <c r="E240" s="129"/>
      <c r="F240" s="126"/>
      <c r="G240" s="129"/>
      <c r="H240" s="126"/>
      <c r="I240" s="108"/>
      <c r="J240" s="107"/>
      <c r="K240" s="18" t="s">
        <v>317</v>
      </c>
      <c r="L240" s="18" t="s">
        <v>537</v>
      </c>
      <c r="M240" s="18" t="s">
        <v>318</v>
      </c>
      <c r="N240" s="45">
        <v>0.25</v>
      </c>
      <c r="O240" s="45">
        <v>0.5</v>
      </c>
      <c r="P240" s="45">
        <v>0.75</v>
      </c>
      <c r="Q240" s="45">
        <v>1</v>
      </c>
      <c r="R240" s="19"/>
    </row>
    <row r="241" spans="1:18" ht="42" customHeight="1">
      <c r="A241" s="156"/>
      <c r="B241" s="103"/>
      <c r="C241" s="129"/>
      <c r="D241" s="129"/>
      <c r="E241" s="129"/>
      <c r="F241" s="126"/>
      <c r="G241" s="129"/>
      <c r="H241" s="126"/>
      <c r="I241" s="130"/>
      <c r="J241" s="106" t="s">
        <v>704</v>
      </c>
      <c r="K241" s="18" t="s">
        <v>319</v>
      </c>
      <c r="L241" s="18" t="s">
        <v>537</v>
      </c>
      <c r="M241" s="18" t="s">
        <v>320</v>
      </c>
      <c r="N241" s="45">
        <v>0</v>
      </c>
      <c r="O241" s="45">
        <v>0</v>
      </c>
      <c r="P241" s="45">
        <v>0.5</v>
      </c>
      <c r="Q241" s="45">
        <v>1</v>
      </c>
      <c r="R241" s="19"/>
    </row>
    <row r="242" spans="1:18" ht="45" customHeight="1">
      <c r="A242" s="156"/>
      <c r="B242" s="103"/>
      <c r="C242" s="129"/>
      <c r="D242" s="129"/>
      <c r="E242" s="129"/>
      <c r="F242" s="126"/>
      <c r="G242" s="129"/>
      <c r="H242" s="126"/>
      <c r="I242" s="130"/>
      <c r="J242" s="107"/>
      <c r="K242" s="18" t="s">
        <v>321</v>
      </c>
      <c r="L242" s="18" t="s">
        <v>537</v>
      </c>
      <c r="M242" s="18" t="s">
        <v>322</v>
      </c>
      <c r="N242" s="45">
        <v>0</v>
      </c>
      <c r="O242" s="45">
        <v>0.25</v>
      </c>
      <c r="P242" s="45">
        <v>0.5</v>
      </c>
      <c r="Q242" s="45">
        <v>1</v>
      </c>
      <c r="R242" s="19"/>
    </row>
    <row r="243" spans="1:18" ht="51" customHeight="1">
      <c r="A243" s="156"/>
      <c r="B243" s="103"/>
      <c r="C243" s="129"/>
      <c r="D243" s="129"/>
      <c r="E243" s="129"/>
      <c r="F243" s="126"/>
      <c r="G243" s="129"/>
      <c r="H243" s="126"/>
      <c r="I243" s="130"/>
      <c r="J243" s="106" t="s">
        <v>706</v>
      </c>
      <c r="K243" s="18" t="s">
        <v>323</v>
      </c>
      <c r="L243" s="18" t="s">
        <v>930</v>
      </c>
      <c r="M243" s="18" t="s">
        <v>79</v>
      </c>
      <c r="N243" s="45">
        <v>0.25</v>
      </c>
      <c r="O243" s="45">
        <v>0.5</v>
      </c>
      <c r="P243" s="45">
        <v>0.75</v>
      </c>
      <c r="Q243" s="45">
        <v>1</v>
      </c>
      <c r="R243" s="19"/>
    </row>
    <row r="244" spans="1:18" ht="39.75" customHeight="1">
      <c r="A244" s="156"/>
      <c r="B244" s="103"/>
      <c r="C244" s="129"/>
      <c r="D244" s="129"/>
      <c r="E244" s="129"/>
      <c r="F244" s="126"/>
      <c r="G244" s="129"/>
      <c r="H244" s="126"/>
      <c r="I244" s="130"/>
      <c r="J244" s="110"/>
      <c r="K244" s="18" t="s">
        <v>473</v>
      </c>
      <c r="L244" s="18" t="s">
        <v>537</v>
      </c>
      <c r="M244" s="18" t="s">
        <v>474</v>
      </c>
      <c r="N244" s="45">
        <v>0.25</v>
      </c>
      <c r="O244" s="45">
        <v>0.5</v>
      </c>
      <c r="P244" s="45">
        <v>0.75</v>
      </c>
      <c r="Q244" s="45">
        <v>1</v>
      </c>
      <c r="R244" s="19"/>
    </row>
    <row r="245" spans="1:18" ht="42.75" customHeight="1">
      <c r="A245" s="156"/>
      <c r="B245" s="103"/>
      <c r="C245" s="129"/>
      <c r="D245" s="129"/>
      <c r="E245" s="129"/>
      <c r="F245" s="126"/>
      <c r="G245" s="129"/>
      <c r="H245" s="126"/>
      <c r="I245" s="130"/>
      <c r="J245" s="110"/>
      <c r="K245" s="18" t="s">
        <v>475</v>
      </c>
      <c r="L245" s="18" t="s">
        <v>537</v>
      </c>
      <c r="M245" s="18" t="s">
        <v>476</v>
      </c>
      <c r="N245" s="45">
        <v>0.25</v>
      </c>
      <c r="O245" s="45">
        <v>0.5</v>
      </c>
      <c r="P245" s="45">
        <v>0.75</v>
      </c>
      <c r="Q245" s="45">
        <v>1</v>
      </c>
      <c r="R245" s="19"/>
    </row>
    <row r="246" spans="1:18" ht="34.5" customHeight="1">
      <c r="A246" s="156"/>
      <c r="B246" s="103"/>
      <c r="C246" s="129"/>
      <c r="D246" s="129"/>
      <c r="E246" s="129"/>
      <c r="F246" s="126"/>
      <c r="G246" s="129"/>
      <c r="H246" s="126"/>
      <c r="I246" s="109"/>
      <c r="J246" s="107"/>
      <c r="K246" s="79" t="s">
        <v>81</v>
      </c>
      <c r="L246" s="18" t="s">
        <v>308</v>
      </c>
      <c r="M246" s="18" t="s">
        <v>477</v>
      </c>
      <c r="N246" s="45">
        <v>0</v>
      </c>
      <c r="O246" s="45">
        <v>0.25</v>
      </c>
      <c r="P246" s="45">
        <v>0.5</v>
      </c>
      <c r="Q246" s="45">
        <v>0.75</v>
      </c>
      <c r="R246" s="19"/>
    </row>
    <row r="247" spans="1:18" ht="72.75" customHeight="1">
      <c r="A247" s="156"/>
      <c r="B247" s="117" t="s">
        <v>890</v>
      </c>
      <c r="C247" s="106" t="s">
        <v>494</v>
      </c>
      <c r="D247" s="106" t="s">
        <v>161</v>
      </c>
      <c r="E247" s="106" t="s">
        <v>426</v>
      </c>
      <c r="F247" s="120">
        <v>890000</v>
      </c>
      <c r="G247" s="106" t="s">
        <v>162</v>
      </c>
      <c r="H247" s="120">
        <v>890000</v>
      </c>
      <c r="I247" s="18" t="s">
        <v>163</v>
      </c>
      <c r="J247" s="18" t="s">
        <v>723</v>
      </c>
      <c r="K247" s="18" t="s">
        <v>95</v>
      </c>
      <c r="L247" s="18" t="s">
        <v>907</v>
      </c>
      <c r="M247" s="18" t="s">
        <v>193</v>
      </c>
      <c r="N247" s="45">
        <v>0</v>
      </c>
      <c r="O247" s="45">
        <v>0.25</v>
      </c>
      <c r="P247" s="45">
        <v>0.5</v>
      </c>
      <c r="Q247" s="45">
        <v>1</v>
      </c>
      <c r="R247" s="19"/>
    </row>
    <row r="248" spans="1:18" ht="34.5" customHeight="1">
      <c r="A248" s="156"/>
      <c r="B248" s="122"/>
      <c r="C248" s="114"/>
      <c r="D248" s="114"/>
      <c r="E248" s="114"/>
      <c r="F248" s="114"/>
      <c r="G248" s="114"/>
      <c r="H248" s="114"/>
      <c r="I248" s="18" t="s">
        <v>592</v>
      </c>
      <c r="J248" s="106" t="s">
        <v>719</v>
      </c>
      <c r="K248" s="18" t="s">
        <v>96</v>
      </c>
      <c r="L248" s="18" t="s">
        <v>907</v>
      </c>
      <c r="M248" s="18" t="s">
        <v>199</v>
      </c>
      <c r="N248" s="45">
        <v>0</v>
      </c>
      <c r="O248" s="45">
        <v>0</v>
      </c>
      <c r="P248" s="45">
        <v>0.5</v>
      </c>
      <c r="Q248" s="45">
        <v>1</v>
      </c>
      <c r="R248" s="19"/>
    </row>
    <row r="249" spans="1:18" ht="30" customHeight="1">
      <c r="A249" s="156"/>
      <c r="B249" s="122"/>
      <c r="C249" s="114"/>
      <c r="D249" s="114"/>
      <c r="E249" s="114"/>
      <c r="F249" s="114"/>
      <c r="G249" s="114"/>
      <c r="H249" s="114"/>
      <c r="I249" s="18" t="s">
        <v>593</v>
      </c>
      <c r="J249" s="114"/>
      <c r="K249" s="18" t="s">
        <v>164</v>
      </c>
      <c r="L249" s="18" t="s">
        <v>907</v>
      </c>
      <c r="M249" s="18" t="s">
        <v>199</v>
      </c>
      <c r="N249" s="45">
        <v>0</v>
      </c>
      <c r="O249" s="45">
        <v>0.25</v>
      </c>
      <c r="P249" s="45">
        <v>0.5</v>
      </c>
      <c r="Q249" s="45">
        <v>1</v>
      </c>
      <c r="R249" s="19"/>
    </row>
    <row r="250" spans="1:18" ht="38.25" customHeight="1">
      <c r="A250" s="156"/>
      <c r="B250" s="122"/>
      <c r="C250" s="114"/>
      <c r="D250" s="114"/>
      <c r="E250" s="114"/>
      <c r="F250" s="114"/>
      <c r="G250" s="114"/>
      <c r="H250" s="114"/>
      <c r="I250" s="18" t="s">
        <v>594</v>
      </c>
      <c r="J250" s="114"/>
      <c r="K250" s="18" t="s">
        <v>111</v>
      </c>
      <c r="L250" s="18" t="s">
        <v>724</v>
      </c>
      <c r="M250" s="18" t="s">
        <v>192</v>
      </c>
      <c r="N250" s="45">
        <v>0.25</v>
      </c>
      <c r="O250" s="45">
        <v>0.5</v>
      </c>
      <c r="P250" s="45">
        <v>0.75</v>
      </c>
      <c r="Q250" s="45">
        <v>1</v>
      </c>
      <c r="R250" s="19"/>
    </row>
    <row r="251" spans="1:18" ht="32.25" customHeight="1">
      <c r="A251" s="156"/>
      <c r="B251" s="122"/>
      <c r="C251" s="114"/>
      <c r="D251" s="114"/>
      <c r="E251" s="114"/>
      <c r="F251" s="114"/>
      <c r="G251" s="114"/>
      <c r="H251" s="114"/>
      <c r="I251" s="18" t="s">
        <v>595</v>
      </c>
      <c r="J251" s="114"/>
      <c r="K251" s="18" t="s">
        <v>112</v>
      </c>
      <c r="L251" s="18" t="s">
        <v>724</v>
      </c>
      <c r="M251" s="18" t="s">
        <v>192</v>
      </c>
      <c r="N251" s="45">
        <v>0</v>
      </c>
      <c r="O251" s="45">
        <v>0</v>
      </c>
      <c r="P251" s="45">
        <v>0.5</v>
      </c>
      <c r="Q251" s="45">
        <v>1</v>
      </c>
      <c r="R251" s="19"/>
    </row>
    <row r="252" spans="1:18" ht="60.75" customHeight="1">
      <c r="A252" s="156"/>
      <c r="B252" s="122"/>
      <c r="C252" s="114"/>
      <c r="D252" s="114"/>
      <c r="E252" s="114"/>
      <c r="F252" s="114"/>
      <c r="G252" s="114"/>
      <c r="H252" s="114"/>
      <c r="I252" s="106"/>
      <c r="J252" s="115"/>
      <c r="K252" s="18" t="s">
        <v>165</v>
      </c>
      <c r="L252" s="18" t="s">
        <v>724</v>
      </c>
      <c r="M252" s="18" t="s">
        <v>192</v>
      </c>
      <c r="N252" s="45">
        <v>0</v>
      </c>
      <c r="O252" s="45">
        <v>0.25</v>
      </c>
      <c r="P252" s="45">
        <v>0.5</v>
      </c>
      <c r="Q252" s="45">
        <v>1</v>
      </c>
      <c r="R252" s="19"/>
    </row>
    <row r="253" spans="1:18" ht="48" customHeight="1">
      <c r="A253" s="156"/>
      <c r="B253" s="122"/>
      <c r="C253" s="114"/>
      <c r="D253" s="114"/>
      <c r="E253" s="114"/>
      <c r="F253" s="114"/>
      <c r="G253" s="114"/>
      <c r="H253" s="114"/>
      <c r="I253" s="114"/>
      <c r="J253" s="18" t="s">
        <v>101</v>
      </c>
      <c r="K253" s="18" t="s">
        <v>166</v>
      </c>
      <c r="L253" s="18" t="s">
        <v>724</v>
      </c>
      <c r="M253" s="18" t="s">
        <v>192</v>
      </c>
      <c r="N253" s="45">
        <v>0</v>
      </c>
      <c r="O253" s="45">
        <v>0.25</v>
      </c>
      <c r="P253" s="45">
        <v>0.5</v>
      </c>
      <c r="Q253" s="45">
        <v>1</v>
      </c>
      <c r="R253" s="19"/>
    </row>
    <row r="254" spans="1:18" ht="51" customHeight="1">
      <c r="A254" s="156"/>
      <c r="B254" s="122"/>
      <c r="C254" s="114"/>
      <c r="D254" s="114"/>
      <c r="E254" s="114"/>
      <c r="F254" s="114"/>
      <c r="G254" s="114"/>
      <c r="H254" s="114"/>
      <c r="I254" s="114"/>
      <c r="J254" s="106" t="s">
        <v>704</v>
      </c>
      <c r="K254" s="18" t="s">
        <v>596</v>
      </c>
      <c r="L254" s="18" t="s">
        <v>907</v>
      </c>
      <c r="M254" s="18" t="s">
        <v>223</v>
      </c>
      <c r="N254" s="45">
        <v>0</v>
      </c>
      <c r="O254" s="45">
        <v>0</v>
      </c>
      <c r="P254" s="45">
        <v>0.5</v>
      </c>
      <c r="Q254" s="45">
        <v>1</v>
      </c>
      <c r="R254" s="19"/>
    </row>
    <row r="255" spans="1:18" ht="40.5" customHeight="1">
      <c r="A255" s="156"/>
      <c r="B255" s="122"/>
      <c r="C255" s="114"/>
      <c r="D255" s="114"/>
      <c r="E255" s="114"/>
      <c r="F255" s="114"/>
      <c r="G255" s="114"/>
      <c r="H255" s="114"/>
      <c r="I255" s="114"/>
      <c r="J255" s="114"/>
      <c r="K255" s="18" t="s">
        <v>167</v>
      </c>
      <c r="L255" s="18" t="s">
        <v>907</v>
      </c>
      <c r="M255" s="18" t="s">
        <v>215</v>
      </c>
      <c r="N255" s="45">
        <v>0</v>
      </c>
      <c r="O255" s="45">
        <v>0.5</v>
      </c>
      <c r="P255" s="45">
        <v>0.75</v>
      </c>
      <c r="Q255" s="45">
        <v>1</v>
      </c>
      <c r="R255" s="19"/>
    </row>
    <row r="256" spans="1:18" ht="42.75" customHeight="1">
      <c r="A256" s="156"/>
      <c r="B256" s="122"/>
      <c r="C256" s="114"/>
      <c r="D256" s="114"/>
      <c r="E256" s="114"/>
      <c r="F256" s="114"/>
      <c r="G256" s="114"/>
      <c r="H256" s="114"/>
      <c r="I256" s="114"/>
      <c r="J256" s="114"/>
      <c r="K256" s="18" t="s">
        <v>113</v>
      </c>
      <c r="L256" s="18" t="s">
        <v>724</v>
      </c>
      <c r="M256" s="18" t="s">
        <v>192</v>
      </c>
      <c r="N256" s="45">
        <v>0</v>
      </c>
      <c r="O256" s="45">
        <v>0</v>
      </c>
      <c r="P256" s="45">
        <v>0.5</v>
      </c>
      <c r="Q256" s="45">
        <v>1</v>
      </c>
      <c r="R256" s="19"/>
    </row>
    <row r="257" spans="1:18" ht="42.75" customHeight="1">
      <c r="A257" s="156"/>
      <c r="B257" s="122"/>
      <c r="C257" s="114"/>
      <c r="D257" s="114"/>
      <c r="E257" s="114"/>
      <c r="F257" s="114"/>
      <c r="G257" s="114"/>
      <c r="H257" s="114"/>
      <c r="I257" s="114"/>
      <c r="J257" s="115"/>
      <c r="K257" s="18" t="s">
        <v>106</v>
      </c>
      <c r="L257" s="18" t="s">
        <v>907</v>
      </c>
      <c r="M257" s="18" t="s">
        <v>193</v>
      </c>
      <c r="N257" s="45">
        <v>0</v>
      </c>
      <c r="O257" s="45">
        <v>0.5</v>
      </c>
      <c r="P257" s="45">
        <v>0.75</v>
      </c>
      <c r="Q257" s="45">
        <v>1</v>
      </c>
      <c r="R257" s="19"/>
    </row>
    <row r="258" spans="1:18" ht="42.75" customHeight="1">
      <c r="A258" s="156"/>
      <c r="B258" s="122"/>
      <c r="C258" s="114"/>
      <c r="D258" s="114"/>
      <c r="E258" s="114"/>
      <c r="F258" s="114"/>
      <c r="G258" s="114"/>
      <c r="H258" s="114"/>
      <c r="I258" s="114"/>
      <c r="J258" s="106" t="s">
        <v>705</v>
      </c>
      <c r="K258" s="18" t="s">
        <v>103</v>
      </c>
      <c r="L258" s="18" t="s">
        <v>907</v>
      </c>
      <c r="M258" s="18" t="s">
        <v>192</v>
      </c>
      <c r="N258" s="45">
        <v>0</v>
      </c>
      <c r="O258" s="45">
        <v>0.5</v>
      </c>
      <c r="P258" s="45">
        <v>0.75</v>
      </c>
      <c r="Q258" s="45">
        <v>1</v>
      </c>
      <c r="R258" s="19"/>
    </row>
    <row r="259" spans="1:18" ht="58.5" customHeight="1">
      <c r="A259" s="156"/>
      <c r="B259" s="122"/>
      <c r="C259" s="114"/>
      <c r="D259" s="114"/>
      <c r="E259" s="114"/>
      <c r="F259" s="114"/>
      <c r="G259" s="114"/>
      <c r="H259" s="114"/>
      <c r="I259" s="114"/>
      <c r="J259" s="115"/>
      <c r="K259" s="18" t="s">
        <v>168</v>
      </c>
      <c r="L259" s="18" t="s">
        <v>907</v>
      </c>
      <c r="M259" s="18" t="s">
        <v>192</v>
      </c>
      <c r="N259" s="45">
        <v>0</v>
      </c>
      <c r="O259" s="45">
        <v>0</v>
      </c>
      <c r="P259" s="45">
        <v>0.5</v>
      </c>
      <c r="Q259" s="45">
        <v>1</v>
      </c>
      <c r="R259" s="19"/>
    </row>
    <row r="260" spans="1:18" ht="35.25" customHeight="1">
      <c r="A260" s="156"/>
      <c r="B260" s="122"/>
      <c r="C260" s="114"/>
      <c r="D260" s="114"/>
      <c r="E260" s="114"/>
      <c r="F260" s="114"/>
      <c r="G260" s="114"/>
      <c r="H260" s="114"/>
      <c r="I260" s="114"/>
      <c r="J260" s="106" t="s">
        <v>731</v>
      </c>
      <c r="K260" s="18" t="s">
        <v>108</v>
      </c>
      <c r="L260" s="18" t="s">
        <v>907</v>
      </c>
      <c r="M260" s="18" t="s">
        <v>192</v>
      </c>
      <c r="N260" s="45">
        <v>0</v>
      </c>
      <c r="O260" s="45">
        <v>0</v>
      </c>
      <c r="P260" s="45">
        <v>0.5</v>
      </c>
      <c r="Q260" s="45">
        <v>1</v>
      </c>
      <c r="R260" s="19"/>
    </row>
    <row r="261" spans="1:18" ht="53.25" customHeight="1">
      <c r="A261" s="156"/>
      <c r="B261" s="101"/>
      <c r="C261" s="115"/>
      <c r="D261" s="115"/>
      <c r="E261" s="115"/>
      <c r="F261" s="115"/>
      <c r="G261" s="115"/>
      <c r="H261" s="115"/>
      <c r="I261" s="115"/>
      <c r="J261" s="115"/>
      <c r="K261" s="18" t="s">
        <v>107</v>
      </c>
      <c r="L261" s="18" t="s">
        <v>907</v>
      </c>
      <c r="M261" s="18" t="s">
        <v>192</v>
      </c>
      <c r="N261" s="45">
        <v>0</v>
      </c>
      <c r="O261" s="45">
        <v>0</v>
      </c>
      <c r="P261" s="45">
        <v>0.5</v>
      </c>
      <c r="Q261" s="45">
        <v>1</v>
      </c>
      <c r="R261" s="19"/>
    </row>
    <row r="262" spans="1:18" ht="72.75" customHeight="1">
      <c r="A262" s="156"/>
      <c r="B262" s="117" t="s">
        <v>133</v>
      </c>
      <c r="C262" s="106" t="s">
        <v>494</v>
      </c>
      <c r="D262" s="106" t="s">
        <v>110</v>
      </c>
      <c r="E262" s="106" t="s">
        <v>246</v>
      </c>
      <c r="F262" s="120">
        <v>1360000</v>
      </c>
      <c r="G262" s="106" t="s">
        <v>777</v>
      </c>
      <c r="H262" s="120">
        <v>1360000</v>
      </c>
      <c r="I262" s="18" t="s">
        <v>405</v>
      </c>
      <c r="J262" s="106" t="s">
        <v>723</v>
      </c>
      <c r="K262" s="18" t="s">
        <v>160</v>
      </c>
      <c r="L262" s="18" t="s">
        <v>907</v>
      </c>
      <c r="M262" s="18" t="s">
        <v>193</v>
      </c>
      <c r="N262" s="45">
        <v>0</v>
      </c>
      <c r="O262" s="45">
        <v>0.5</v>
      </c>
      <c r="P262" s="45">
        <v>0.75</v>
      </c>
      <c r="Q262" s="45">
        <v>1</v>
      </c>
      <c r="R262" s="19"/>
    </row>
    <row r="263" spans="1:18" ht="34.5" customHeight="1">
      <c r="A263" s="156"/>
      <c r="B263" s="119"/>
      <c r="C263" s="114"/>
      <c r="D263" s="114"/>
      <c r="E263" s="114"/>
      <c r="F263" s="114"/>
      <c r="G263" s="114"/>
      <c r="H263" s="114"/>
      <c r="I263" s="18" t="s">
        <v>674</v>
      </c>
      <c r="J263" s="110"/>
      <c r="K263" s="18" t="s">
        <v>778</v>
      </c>
      <c r="L263" s="18" t="s">
        <v>907</v>
      </c>
      <c r="M263" s="18" t="s">
        <v>193</v>
      </c>
      <c r="N263" s="45">
        <v>0</v>
      </c>
      <c r="O263" s="45">
        <v>0</v>
      </c>
      <c r="P263" s="45">
        <v>0.5</v>
      </c>
      <c r="Q263" s="45">
        <v>1</v>
      </c>
      <c r="R263" s="19"/>
    </row>
    <row r="264" spans="1:18" ht="54.75" customHeight="1">
      <c r="A264" s="156"/>
      <c r="B264" s="119"/>
      <c r="C264" s="114"/>
      <c r="D264" s="114"/>
      <c r="E264" s="114"/>
      <c r="F264" s="114"/>
      <c r="G264" s="114"/>
      <c r="H264" s="114"/>
      <c r="I264" s="18" t="s">
        <v>97</v>
      </c>
      <c r="J264" s="110"/>
      <c r="K264" s="18" t="s">
        <v>779</v>
      </c>
      <c r="L264" s="18" t="s">
        <v>907</v>
      </c>
      <c r="M264" s="18" t="s">
        <v>193</v>
      </c>
      <c r="N264" s="45">
        <v>0.25</v>
      </c>
      <c r="O264" s="45">
        <v>0.5</v>
      </c>
      <c r="P264" s="45">
        <v>0.75</v>
      </c>
      <c r="Q264" s="45">
        <v>1</v>
      </c>
      <c r="R264" s="19"/>
    </row>
    <row r="265" spans="1:18" ht="71.25" customHeight="1">
      <c r="A265" s="156"/>
      <c r="B265" s="119"/>
      <c r="C265" s="114"/>
      <c r="D265" s="114"/>
      <c r="E265" s="114"/>
      <c r="F265" s="114"/>
      <c r="G265" s="114"/>
      <c r="H265" s="114"/>
      <c r="I265" s="18" t="s">
        <v>100</v>
      </c>
      <c r="J265" s="110"/>
      <c r="K265" s="18" t="s">
        <v>780</v>
      </c>
      <c r="L265" s="18" t="s">
        <v>907</v>
      </c>
      <c r="M265" s="18" t="s">
        <v>781</v>
      </c>
      <c r="N265" s="45">
        <v>0</v>
      </c>
      <c r="O265" s="45">
        <v>0.5</v>
      </c>
      <c r="P265" s="45">
        <v>0.75</v>
      </c>
      <c r="Q265" s="45">
        <v>1</v>
      </c>
      <c r="R265" s="19"/>
    </row>
    <row r="266" spans="1:18" ht="32.25" customHeight="1">
      <c r="A266" s="156"/>
      <c r="B266" s="119"/>
      <c r="C266" s="114"/>
      <c r="D266" s="114"/>
      <c r="E266" s="114"/>
      <c r="F266" s="114"/>
      <c r="G266" s="114"/>
      <c r="H266" s="114"/>
      <c r="I266" s="106"/>
      <c r="J266" s="107"/>
      <c r="K266" s="18" t="s">
        <v>93</v>
      </c>
      <c r="L266" s="18" t="s">
        <v>94</v>
      </c>
      <c r="M266" s="18" t="s">
        <v>193</v>
      </c>
      <c r="N266" s="45">
        <v>0.25</v>
      </c>
      <c r="O266" s="45">
        <v>0.5</v>
      </c>
      <c r="P266" s="45">
        <v>0.75</v>
      </c>
      <c r="Q266" s="45">
        <v>1</v>
      </c>
      <c r="R266" s="19"/>
    </row>
    <row r="267" spans="1:18" ht="48" customHeight="1">
      <c r="A267" s="156"/>
      <c r="B267" s="119"/>
      <c r="C267" s="114"/>
      <c r="D267" s="114"/>
      <c r="E267" s="114"/>
      <c r="F267" s="114"/>
      <c r="G267" s="114"/>
      <c r="H267" s="114"/>
      <c r="I267" s="110"/>
      <c r="J267" s="106" t="s">
        <v>719</v>
      </c>
      <c r="K267" s="18" t="s">
        <v>98</v>
      </c>
      <c r="L267" s="18" t="s">
        <v>907</v>
      </c>
      <c r="M267" s="18" t="s">
        <v>199</v>
      </c>
      <c r="N267" s="45">
        <v>0.25</v>
      </c>
      <c r="O267" s="45">
        <v>0.5</v>
      </c>
      <c r="P267" s="45">
        <v>0.75</v>
      </c>
      <c r="Q267" s="45">
        <v>1</v>
      </c>
      <c r="R267" s="19"/>
    </row>
    <row r="268" spans="1:18" ht="51" customHeight="1">
      <c r="A268" s="156"/>
      <c r="B268" s="119"/>
      <c r="C268" s="114"/>
      <c r="D268" s="114"/>
      <c r="E268" s="114"/>
      <c r="F268" s="114"/>
      <c r="G268" s="114"/>
      <c r="H268" s="114"/>
      <c r="I268" s="110"/>
      <c r="J268" s="107"/>
      <c r="K268" s="18" t="s">
        <v>99</v>
      </c>
      <c r="L268" s="18" t="s">
        <v>907</v>
      </c>
      <c r="M268" s="18" t="s">
        <v>199</v>
      </c>
      <c r="N268" s="45">
        <v>0.25</v>
      </c>
      <c r="O268" s="45">
        <v>0.5</v>
      </c>
      <c r="P268" s="45">
        <v>0.75</v>
      </c>
      <c r="Q268" s="45">
        <v>1</v>
      </c>
      <c r="R268" s="19"/>
    </row>
    <row r="269" spans="1:18" ht="58.5" customHeight="1">
      <c r="A269" s="156"/>
      <c r="B269" s="119"/>
      <c r="C269" s="114"/>
      <c r="D269" s="114"/>
      <c r="E269" s="114"/>
      <c r="F269" s="114"/>
      <c r="G269" s="114"/>
      <c r="H269" s="114"/>
      <c r="I269" s="110"/>
      <c r="J269" s="18" t="s">
        <v>101</v>
      </c>
      <c r="K269" s="18" t="s">
        <v>91</v>
      </c>
      <c r="L269" s="18" t="s">
        <v>907</v>
      </c>
      <c r="M269" s="18" t="s">
        <v>199</v>
      </c>
      <c r="N269" s="45">
        <v>0.25</v>
      </c>
      <c r="O269" s="45">
        <v>0.5</v>
      </c>
      <c r="P269" s="45">
        <v>0.75</v>
      </c>
      <c r="Q269" s="45">
        <v>1</v>
      </c>
      <c r="R269" s="19"/>
    </row>
    <row r="270" spans="1:18" ht="35.25" customHeight="1">
      <c r="A270" s="156"/>
      <c r="B270" s="119"/>
      <c r="C270" s="114"/>
      <c r="D270" s="114"/>
      <c r="E270" s="114"/>
      <c r="F270" s="114"/>
      <c r="G270" s="114"/>
      <c r="H270" s="114"/>
      <c r="I270" s="110"/>
      <c r="J270" s="18" t="s">
        <v>704</v>
      </c>
      <c r="K270" s="18" t="s">
        <v>102</v>
      </c>
      <c r="L270" s="18" t="s">
        <v>907</v>
      </c>
      <c r="M270" s="18" t="s">
        <v>200</v>
      </c>
      <c r="N270" s="45">
        <v>0</v>
      </c>
      <c r="O270" s="45">
        <v>0</v>
      </c>
      <c r="P270" s="45">
        <v>0.5</v>
      </c>
      <c r="Q270" s="45">
        <v>1</v>
      </c>
      <c r="R270" s="19"/>
    </row>
    <row r="271" spans="1:18" ht="33.75">
      <c r="A271" s="156"/>
      <c r="B271" s="119"/>
      <c r="C271" s="114"/>
      <c r="D271" s="114"/>
      <c r="E271" s="114"/>
      <c r="F271" s="114"/>
      <c r="G271" s="114"/>
      <c r="H271" s="114"/>
      <c r="I271" s="110"/>
      <c r="J271" s="106" t="s">
        <v>705</v>
      </c>
      <c r="K271" s="18" t="s">
        <v>104</v>
      </c>
      <c r="L271" s="18" t="s">
        <v>907</v>
      </c>
      <c r="M271" s="18" t="s">
        <v>192</v>
      </c>
      <c r="N271" s="45">
        <v>0.25</v>
      </c>
      <c r="O271" s="45">
        <v>0.5</v>
      </c>
      <c r="P271" s="45">
        <v>0.75</v>
      </c>
      <c r="Q271" s="45">
        <v>1</v>
      </c>
      <c r="R271" s="19"/>
    </row>
    <row r="272" spans="1:18" ht="22.5">
      <c r="A272" s="156"/>
      <c r="B272" s="119"/>
      <c r="C272" s="114"/>
      <c r="D272" s="114"/>
      <c r="E272" s="114"/>
      <c r="F272" s="114"/>
      <c r="G272" s="114"/>
      <c r="H272" s="114"/>
      <c r="I272" s="110"/>
      <c r="J272" s="107"/>
      <c r="K272" s="18" t="s">
        <v>105</v>
      </c>
      <c r="L272" s="18" t="s">
        <v>907</v>
      </c>
      <c r="M272" s="18" t="s">
        <v>199</v>
      </c>
      <c r="N272" s="45">
        <v>0.25</v>
      </c>
      <c r="O272" s="45">
        <v>0.5</v>
      </c>
      <c r="P272" s="45">
        <v>0.75</v>
      </c>
      <c r="Q272" s="45">
        <v>1</v>
      </c>
      <c r="R272" s="19"/>
    </row>
    <row r="273" spans="1:18" ht="34.5" customHeight="1">
      <c r="A273" s="156"/>
      <c r="B273" s="118"/>
      <c r="C273" s="115"/>
      <c r="D273" s="115"/>
      <c r="E273" s="115"/>
      <c r="F273" s="115"/>
      <c r="G273" s="115"/>
      <c r="H273" s="115"/>
      <c r="I273" s="107"/>
      <c r="J273" s="18" t="s">
        <v>731</v>
      </c>
      <c r="K273" s="18" t="s">
        <v>109</v>
      </c>
      <c r="L273" s="18" t="s">
        <v>907</v>
      </c>
      <c r="M273" s="18" t="s">
        <v>201</v>
      </c>
      <c r="N273" s="45">
        <v>0.25</v>
      </c>
      <c r="O273" s="45">
        <v>0.5</v>
      </c>
      <c r="P273" s="45">
        <v>0.75</v>
      </c>
      <c r="Q273" s="45">
        <v>1</v>
      </c>
      <c r="R273" s="19"/>
    </row>
    <row r="274" spans="1:18" ht="55.5" customHeight="1">
      <c r="A274" s="156"/>
      <c r="B274" s="117" t="s">
        <v>247</v>
      </c>
      <c r="C274" s="106" t="s">
        <v>769</v>
      </c>
      <c r="D274" s="106" t="s">
        <v>771</v>
      </c>
      <c r="E274" s="106" t="s">
        <v>248</v>
      </c>
      <c r="F274" s="120">
        <v>324190</v>
      </c>
      <c r="G274" s="106" t="s">
        <v>597</v>
      </c>
      <c r="H274" s="120">
        <v>324190</v>
      </c>
      <c r="I274" s="18" t="s">
        <v>901</v>
      </c>
      <c r="J274" s="18" t="s">
        <v>723</v>
      </c>
      <c r="K274" s="18" t="s">
        <v>772</v>
      </c>
      <c r="L274" s="18" t="s">
        <v>907</v>
      </c>
      <c r="M274" s="18" t="s">
        <v>193</v>
      </c>
      <c r="N274" s="45">
        <v>0.25</v>
      </c>
      <c r="O274" s="45">
        <v>0.5</v>
      </c>
      <c r="P274" s="45">
        <v>0.75</v>
      </c>
      <c r="Q274" s="45">
        <v>1</v>
      </c>
      <c r="R274" s="19"/>
    </row>
    <row r="275" spans="1:18" ht="55.5" customHeight="1">
      <c r="A275" s="156"/>
      <c r="B275" s="122"/>
      <c r="C275" s="110"/>
      <c r="D275" s="110"/>
      <c r="E275" s="110"/>
      <c r="F275" s="121"/>
      <c r="G275" s="110"/>
      <c r="H275" s="121"/>
      <c r="I275" s="18" t="s">
        <v>158</v>
      </c>
      <c r="J275" s="18" t="s">
        <v>719</v>
      </c>
      <c r="K275" s="18" t="s">
        <v>770</v>
      </c>
      <c r="L275" s="18" t="s">
        <v>907</v>
      </c>
      <c r="M275" s="18" t="s">
        <v>192</v>
      </c>
      <c r="N275" s="45">
        <v>0</v>
      </c>
      <c r="O275" s="45">
        <v>0.5</v>
      </c>
      <c r="P275" s="45">
        <v>0.75</v>
      </c>
      <c r="Q275" s="45">
        <v>1</v>
      </c>
      <c r="R275" s="19"/>
    </row>
    <row r="276" spans="1:18" ht="45" customHeight="1">
      <c r="A276" s="156"/>
      <c r="B276" s="119"/>
      <c r="C276" s="110"/>
      <c r="D276" s="110"/>
      <c r="E276" s="110"/>
      <c r="F276" s="121"/>
      <c r="G276" s="110"/>
      <c r="H276" s="121"/>
      <c r="I276" s="18" t="s">
        <v>773</v>
      </c>
      <c r="J276" s="18" t="s">
        <v>703</v>
      </c>
      <c r="K276" s="18" t="s">
        <v>775</v>
      </c>
      <c r="L276" s="18" t="s">
        <v>907</v>
      </c>
      <c r="M276" s="18" t="s">
        <v>193</v>
      </c>
      <c r="N276" s="45">
        <v>0</v>
      </c>
      <c r="O276" s="45">
        <v>0</v>
      </c>
      <c r="P276" s="45">
        <v>0.5</v>
      </c>
      <c r="Q276" s="45">
        <v>1</v>
      </c>
      <c r="R276" s="19"/>
    </row>
    <row r="277" spans="1:18" ht="22.5">
      <c r="A277" s="156"/>
      <c r="B277" s="119"/>
      <c r="C277" s="110"/>
      <c r="D277" s="110"/>
      <c r="E277" s="110"/>
      <c r="F277" s="121"/>
      <c r="G277" s="110"/>
      <c r="H277" s="121"/>
      <c r="I277" s="104"/>
      <c r="J277" s="18" t="s">
        <v>776</v>
      </c>
      <c r="K277" s="18" t="s">
        <v>92</v>
      </c>
      <c r="L277" s="18" t="s">
        <v>907</v>
      </c>
      <c r="M277" s="18" t="s">
        <v>193</v>
      </c>
      <c r="N277" s="45">
        <v>0</v>
      </c>
      <c r="O277" s="45">
        <v>0.5</v>
      </c>
      <c r="P277" s="45">
        <v>0.75</v>
      </c>
      <c r="Q277" s="45">
        <v>1</v>
      </c>
      <c r="R277" s="19"/>
    </row>
    <row r="278" spans="1:18" ht="22.5">
      <c r="A278" s="156"/>
      <c r="B278" s="118"/>
      <c r="C278" s="107"/>
      <c r="D278" s="107"/>
      <c r="E278" s="107"/>
      <c r="F278" s="123"/>
      <c r="G278" s="107"/>
      <c r="H278" s="123"/>
      <c r="I278" s="105"/>
      <c r="J278" s="18" t="s">
        <v>705</v>
      </c>
      <c r="K278" s="18" t="s">
        <v>774</v>
      </c>
      <c r="L278" s="18" t="s">
        <v>907</v>
      </c>
      <c r="M278" s="18" t="s">
        <v>193</v>
      </c>
      <c r="N278" s="45">
        <v>0</v>
      </c>
      <c r="O278" s="45">
        <v>0</v>
      </c>
      <c r="P278" s="45">
        <v>0.5</v>
      </c>
      <c r="Q278" s="45">
        <v>1</v>
      </c>
      <c r="R278" s="19"/>
    </row>
    <row r="279" spans="1:18" ht="84" customHeight="1">
      <c r="A279" s="156"/>
      <c r="B279" s="117" t="s">
        <v>899</v>
      </c>
      <c r="C279" s="106" t="s">
        <v>494</v>
      </c>
      <c r="D279" s="106" t="s">
        <v>598</v>
      </c>
      <c r="E279" s="106" t="s">
        <v>249</v>
      </c>
      <c r="F279" s="120">
        <v>200000</v>
      </c>
      <c r="G279" s="106" t="s">
        <v>406</v>
      </c>
      <c r="H279" s="120">
        <v>200000</v>
      </c>
      <c r="I279" s="18" t="s">
        <v>159</v>
      </c>
      <c r="J279" s="18" t="s">
        <v>719</v>
      </c>
      <c r="K279" s="18" t="s">
        <v>250</v>
      </c>
      <c r="L279" s="18" t="s">
        <v>907</v>
      </c>
      <c r="M279" s="18" t="s">
        <v>192</v>
      </c>
      <c r="N279" s="45">
        <v>0.25</v>
      </c>
      <c r="O279" s="45">
        <v>0.5</v>
      </c>
      <c r="P279" s="45">
        <v>0.75</v>
      </c>
      <c r="Q279" s="45">
        <v>1</v>
      </c>
      <c r="R279" s="19"/>
    </row>
    <row r="280" spans="1:18" ht="84" customHeight="1">
      <c r="A280" s="156"/>
      <c r="B280" s="118"/>
      <c r="C280" s="115"/>
      <c r="D280" s="115"/>
      <c r="E280" s="110"/>
      <c r="F280" s="121"/>
      <c r="G280" s="110"/>
      <c r="H280" s="121"/>
      <c r="I280" s="18"/>
      <c r="J280" s="18" t="s">
        <v>704</v>
      </c>
      <c r="K280" s="18" t="s">
        <v>675</v>
      </c>
      <c r="L280" s="18" t="s">
        <v>36</v>
      </c>
      <c r="M280" s="18" t="s">
        <v>251</v>
      </c>
      <c r="N280" s="45">
        <v>0.25</v>
      </c>
      <c r="O280" s="45">
        <v>0.5</v>
      </c>
      <c r="P280" s="45">
        <v>0.75</v>
      </c>
      <c r="Q280" s="45">
        <v>1</v>
      </c>
      <c r="R280" s="19"/>
    </row>
    <row r="281" spans="1:18" ht="39" customHeight="1">
      <c r="A281" s="156"/>
      <c r="B281" s="117" t="s">
        <v>900</v>
      </c>
      <c r="C281" s="106" t="s">
        <v>494</v>
      </c>
      <c r="D281" s="106" t="s">
        <v>581</v>
      </c>
      <c r="E281" s="106" t="s">
        <v>427</v>
      </c>
      <c r="F281" s="120">
        <v>737206</v>
      </c>
      <c r="G281" s="106" t="s">
        <v>559</v>
      </c>
      <c r="H281" s="120">
        <v>737206</v>
      </c>
      <c r="I281" s="18" t="s">
        <v>901</v>
      </c>
      <c r="J281" s="106" t="s">
        <v>902</v>
      </c>
      <c r="K281" s="18" t="s">
        <v>676</v>
      </c>
      <c r="L281" s="18" t="s">
        <v>43</v>
      </c>
      <c r="M281" s="18" t="s">
        <v>114</v>
      </c>
      <c r="N281" s="45">
        <v>0.25</v>
      </c>
      <c r="O281" s="45">
        <v>0.5</v>
      </c>
      <c r="P281" s="45">
        <v>0.75</v>
      </c>
      <c r="Q281" s="45">
        <v>1</v>
      </c>
      <c r="R281" s="19"/>
    </row>
    <row r="282" spans="1:18" ht="39" customHeight="1">
      <c r="A282" s="156"/>
      <c r="B282" s="119"/>
      <c r="C282" s="114"/>
      <c r="D282" s="114"/>
      <c r="E282" s="114"/>
      <c r="F282" s="121"/>
      <c r="G282" s="114"/>
      <c r="H282" s="121"/>
      <c r="I282" s="18" t="s">
        <v>599</v>
      </c>
      <c r="J282" s="110"/>
      <c r="K282" s="18" t="s">
        <v>782</v>
      </c>
      <c r="L282" s="18" t="s">
        <v>601</v>
      </c>
      <c r="M282" s="18" t="s">
        <v>253</v>
      </c>
      <c r="N282" s="45">
        <v>0.25</v>
      </c>
      <c r="O282" s="45">
        <v>0.5</v>
      </c>
      <c r="P282" s="45">
        <v>0.75</v>
      </c>
      <c r="Q282" s="45">
        <v>1</v>
      </c>
      <c r="R282" s="19"/>
    </row>
    <row r="283" spans="1:18" ht="39" customHeight="1">
      <c r="A283" s="156"/>
      <c r="B283" s="119"/>
      <c r="C283" s="114"/>
      <c r="D283" s="114"/>
      <c r="E283" s="114"/>
      <c r="F283" s="121"/>
      <c r="G283" s="114"/>
      <c r="H283" s="121"/>
      <c r="I283" s="106"/>
      <c r="J283" s="107"/>
      <c r="K283" s="18" t="s">
        <v>677</v>
      </c>
      <c r="L283" s="18" t="s">
        <v>540</v>
      </c>
      <c r="M283" s="18" t="s">
        <v>783</v>
      </c>
      <c r="N283" s="45">
        <v>0</v>
      </c>
      <c r="O283" s="45">
        <v>0</v>
      </c>
      <c r="P283" s="45">
        <v>0.5</v>
      </c>
      <c r="Q283" s="45">
        <v>1</v>
      </c>
      <c r="R283" s="19"/>
    </row>
    <row r="284" spans="1:18" ht="56.25">
      <c r="A284" s="156"/>
      <c r="B284" s="119"/>
      <c r="C284" s="114"/>
      <c r="D284" s="114"/>
      <c r="E284" s="114"/>
      <c r="F284" s="121"/>
      <c r="G284" s="114"/>
      <c r="H284" s="121"/>
      <c r="I284" s="114"/>
      <c r="J284" s="18" t="s">
        <v>903</v>
      </c>
      <c r="K284" s="18" t="s">
        <v>600</v>
      </c>
      <c r="L284" s="18" t="s">
        <v>43</v>
      </c>
      <c r="M284" s="18" t="s">
        <v>784</v>
      </c>
      <c r="N284" s="45">
        <v>0.25</v>
      </c>
      <c r="O284" s="45">
        <v>0.5</v>
      </c>
      <c r="P284" s="45">
        <v>0.75</v>
      </c>
      <c r="Q284" s="45">
        <v>1</v>
      </c>
      <c r="R284" s="19"/>
    </row>
    <row r="285" spans="1:18" ht="33.75">
      <c r="A285" s="156"/>
      <c r="B285" s="119"/>
      <c r="C285" s="114"/>
      <c r="D285" s="114"/>
      <c r="E285" s="114"/>
      <c r="F285" s="121"/>
      <c r="G285" s="114"/>
      <c r="H285" s="121"/>
      <c r="I285" s="114"/>
      <c r="J285" s="106" t="s">
        <v>704</v>
      </c>
      <c r="K285" s="18" t="s">
        <v>530</v>
      </c>
      <c r="L285" s="18" t="s">
        <v>907</v>
      </c>
      <c r="M285" s="18" t="s">
        <v>786</v>
      </c>
      <c r="N285" s="45">
        <v>0.25</v>
      </c>
      <c r="O285" s="45">
        <v>0.5</v>
      </c>
      <c r="P285" s="45">
        <v>0.75</v>
      </c>
      <c r="Q285" s="45">
        <v>1</v>
      </c>
      <c r="R285" s="19"/>
    </row>
    <row r="286" spans="1:18" ht="45">
      <c r="A286" s="156"/>
      <c r="B286" s="119"/>
      <c r="C286" s="114"/>
      <c r="D286" s="114"/>
      <c r="E286" s="114"/>
      <c r="F286" s="121"/>
      <c r="G286" s="114"/>
      <c r="H286" s="121"/>
      <c r="I286" s="114"/>
      <c r="J286" s="107"/>
      <c r="K286" s="18" t="s">
        <v>675</v>
      </c>
      <c r="L286" s="18" t="s">
        <v>43</v>
      </c>
      <c r="M286" s="18" t="s">
        <v>252</v>
      </c>
      <c r="N286" s="45">
        <v>0.25</v>
      </c>
      <c r="O286" s="45">
        <v>0.5</v>
      </c>
      <c r="P286" s="45">
        <v>0.75</v>
      </c>
      <c r="Q286" s="45">
        <v>1</v>
      </c>
      <c r="R286" s="19"/>
    </row>
    <row r="287" spans="1:18" ht="33.75">
      <c r="A287" s="156"/>
      <c r="B287" s="119"/>
      <c r="C287" s="114"/>
      <c r="D287" s="114"/>
      <c r="E287" s="114"/>
      <c r="F287" s="121"/>
      <c r="G287" s="114"/>
      <c r="H287" s="121"/>
      <c r="I287" s="114"/>
      <c r="J287" s="18" t="s">
        <v>905</v>
      </c>
      <c r="K287" s="18" t="s">
        <v>787</v>
      </c>
      <c r="L287" s="18" t="s">
        <v>43</v>
      </c>
      <c r="M287" s="18" t="s">
        <v>114</v>
      </c>
      <c r="N287" s="45">
        <v>0.25</v>
      </c>
      <c r="O287" s="45">
        <v>0.5</v>
      </c>
      <c r="P287" s="45">
        <v>0.75</v>
      </c>
      <c r="Q287" s="45">
        <v>1</v>
      </c>
      <c r="R287" s="19"/>
    </row>
    <row r="288" spans="1:18" ht="22.5">
      <c r="A288" s="156"/>
      <c r="B288" s="119"/>
      <c r="C288" s="114"/>
      <c r="D288" s="114"/>
      <c r="E288" s="114"/>
      <c r="F288" s="121"/>
      <c r="G288" s="114"/>
      <c r="H288" s="121"/>
      <c r="I288" s="114"/>
      <c r="J288" s="106" t="s">
        <v>706</v>
      </c>
      <c r="K288" s="18" t="s">
        <v>602</v>
      </c>
      <c r="L288" s="18" t="s">
        <v>43</v>
      </c>
      <c r="M288" s="18" t="s">
        <v>604</v>
      </c>
      <c r="N288" s="45">
        <v>0.25</v>
      </c>
      <c r="O288" s="45">
        <v>0.5</v>
      </c>
      <c r="P288" s="45">
        <v>0.75</v>
      </c>
      <c r="Q288" s="45">
        <v>1</v>
      </c>
      <c r="R288" s="19"/>
    </row>
    <row r="289" spans="1:18" ht="35.25" customHeight="1">
      <c r="A289" s="156"/>
      <c r="B289" s="118"/>
      <c r="C289" s="115"/>
      <c r="D289" s="115"/>
      <c r="E289" s="115"/>
      <c r="F289" s="123"/>
      <c r="G289" s="115"/>
      <c r="H289" s="123"/>
      <c r="I289" s="115"/>
      <c r="J289" s="115"/>
      <c r="K289" s="18" t="s">
        <v>603</v>
      </c>
      <c r="L289" s="18" t="s">
        <v>540</v>
      </c>
      <c r="M289" s="18" t="s">
        <v>785</v>
      </c>
      <c r="N289" s="45">
        <v>0.25</v>
      </c>
      <c r="O289" s="45">
        <v>0.5</v>
      </c>
      <c r="P289" s="45">
        <v>0.75</v>
      </c>
      <c r="Q289" s="45">
        <v>1</v>
      </c>
      <c r="R289" s="19"/>
    </row>
    <row r="290" spans="1:18" ht="12.75">
      <c r="A290" s="157"/>
      <c r="B290" s="46" t="s">
        <v>575</v>
      </c>
      <c r="C290" s="143" t="s">
        <v>678</v>
      </c>
      <c r="D290" s="144"/>
      <c r="E290" s="145"/>
      <c r="F290" s="58">
        <f>SUM(F44:F289)</f>
        <v>12602777</v>
      </c>
      <c r="G290" s="20"/>
      <c r="H290" s="61">
        <f>SUM(H44:H289)</f>
        <v>12502558</v>
      </c>
      <c r="I290" s="18"/>
      <c r="J290" s="75"/>
      <c r="K290" s="18"/>
      <c r="L290" s="18"/>
      <c r="M290" s="18"/>
      <c r="N290" s="18"/>
      <c r="O290" s="18"/>
      <c r="P290" s="18"/>
      <c r="Q290" s="18"/>
      <c r="R290" s="19"/>
    </row>
    <row r="291" spans="1:18" ht="12.75">
      <c r="A291" s="10"/>
      <c r="E291" s="19"/>
      <c r="F291" s="81"/>
      <c r="G291" s="19"/>
      <c r="R291" s="19"/>
    </row>
    <row r="292" spans="1:18" ht="12.75">
      <c r="A292" s="3"/>
      <c r="B292" s="19"/>
      <c r="E292" s="19"/>
      <c r="F292" s="81"/>
      <c r="G292" s="19"/>
      <c r="R292" s="19"/>
    </row>
    <row r="293" spans="1:18" ht="12.75">
      <c r="A293" s="3"/>
      <c r="B293" s="19"/>
      <c r="E293" s="19"/>
      <c r="F293" s="81"/>
      <c r="G293" s="19"/>
      <c r="R293" s="19"/>
    </row>
    <row r="294" spans="1:18" ht="12.75">
      <c r="A294" s="3"/>
      <c r="B294" s="19"/>
      <c r="E294" s="19"/>
      <c r="F294" s="19"/>
      <c r="G294" s="19"/>
      <c r="R294" s="19"/>
    </row>
    <row r="295" spans="2:18" ht="12.75">
      <c r="B295" s="19"/>
      <c r="E295" s="80"/>
      <c r="R295" s="19"/>
    </row>
    <row r="296" spans="2:18" ht="12.75">
      <c r="B296" s="19"/>
      <c r="R296" s="19"/>
    </row>
    <row r="297" ht="12.75">
      <c r="R297" s="19"/>
    </row>
    <row r="298" ht="12.75">
      <c r="R298" s="19"/>
    </row>
    <row r="299" ht="12.75">
      <c r="R299" s="19"/>
    </row>
    <row r="300" ht="12.75">
      <c r="R300" s="19"/>
    </row>
    <row r="301" ht="12.75">
      <c r="R301" s="19"/>
    </row>
    <row r="302" ht="12.75">
      <c r="R302" s="19"/>
    </row>
    <row r="303" ht="12.75">
      <c r="R303" s="19"/>
    </row>
  </sheetData>
  <mergeCells count="360">
    <mergeCell ref="P65:P66"/>
    <mergeCell ref="Q65:Q66"/>
    <mergeCell ref="L65:L66"/>
    <mergeCell ref="M65:M66"/>
    <mergeCell ref="N65:N66"/>
    <mergeCell ref="O65:O66"/>
    <mergeCell ref="J151:J153"/>
    <mergeCell ref="I89:I90"/>
    <mergeCell ref="J73:J75"/>
    <mergeCell ref="I117:I119"/>
    <mergeCell ref="I126:I130"/>
    <mergeCell ref="J92:J93"/>
    <mergeCell ref="J96:J97"/>
    <mergeCell ref="B221:B225"/>
    <mergeCell ref="C221:C225"/>
    <mergeCell ref="D221:D225"/>
    <mergeCell ref="E221:E225"/>
    <mergeCell ref="C216:C220"/>
    <mergeCell ref="I20:I43"/>
    <mergeCell ref="J238:J240"/>
    <mergeCell ref="J241:J242"/>
    <mergeCell ref="I240:I246"/>
    <mergeCell ref="I71:I72"/>
    <mergeCell ref="J120:J122"/>
    <mergeCell ref="J27:J38"/>
    <mergeCell ref="J40:J43"/>
    <mergeCell ref="I48:I49"/>
    <mergeCell ref="H274:H278"/>
    <mergeCell ref="C226:C230"/>
    <mergeCell ref="H262:H273"/>
    <mergeCell ref="E262:E273"/>
    <mergeCell ref="C274:C278"/>
    <mergeCell ref="D274:D278"/>
    <mergeCell ref="C262:C273"/>
    <mergeCell ref="D262:D273"/>
    <mergeCell ref="H247:H261"/>
    <mergeCell ref="H226:H230"/>
    <mergeCell ref="G274:G278"/>
    <mergeCell ref="G231:G246"/>
    <mergeCell ref="F247:F261"/>
    <mergeCell ref="G262:G273"/>
    <mergeCell ref="H208:H211"/>
    <mergeCell ref="F221:F225"/>
    <mergeCell ref="F262:F273"/>
    <mergeCell ref="E231:E246"/>
    <mergeCell ref="G212:G215"/>
    <mergeCell ref="F196:F200"/>
    <mergeCell ref="G173:G184"/>
    <mergeCell ref="F212:F215"/>
    <mergeCell ref="H216:H220"/>
    <mergeCell ref="H221:H225"/>
    <mergeCell ref="C151:C164"/>
    <mergeCell ref="D151:D164"/>
    <mergeCell ref="E151:E164"/>
    <mergeCell ref="F151:F164"/>
    <mergeCell ref="H212:H215"/>
    <mergeCell ref="G216:G220"/>
    <mergeCell ref="F216:F220"/>
    <mergeCell ref="F173:F184"/>
    <mergeCell ref="H73:H83"/>
    <mergeCell ref="H84:H90"/>
    <mergeCell ref="G191:G195"/>
    <mergeCell ref="F98:F106"/>
    <mergeCell ref="G98:G106"/>
    <mergeCell ref="E247:E261"/>
    <mergeCell ref="H231:H246"/>
    <mergeCell ref="F231:F246"/>
    <mergeCell ref="G221:G225"/>
    <mergeCell ref="H98:H106"/>
    <mergeCell ref="G165:G172"/>
    <mergeCell ref="H165:H172"/>
    <mergeCell ref="H144:H150"/>
    <mergeCell ref="H151:H164"/>
    <mergeCell ref="G144:G150"/>
    <mergeCell ref="G151:G164"/>
    <mergeCell ref="H91:H97"/>
    <mergeCell ref="E84:E90"/>
    <mergeCell ref="D91:D97"/>
    <mergeCell ref="E91:E97"/>
    <mergeCell ref="F91:F97"/>
    <mergeCell ref="F84:F90"/>
    <mergeCell ref="G84:G90"/>
    <mergeCell ref="B144:B150"/>
    <mergeCell ref="C135:C143"/>
    <mergeCell ref="D135:D143"/>
    <mergeCell ref="D98:D106"/>
    <mergeCell ref="C98:C106"/>
    <mergeCell ref="B208:B211"/>
    <mergeCell ref="B201:B207"/>
    <mergeCell ref="D201:D207"/>
    <mergeCell ref="B196:B200"/>
    <mergeCell ref="C196:C200"/>
    <mergeCell ref="D196:D200"/>
    <mergeCell ref="G185:G190"/>
    <mergeCell ref="D84:D90"/>
    <mergeCell ref="C131:C134"/>
    <mergeCell ref="D131:D134"/>
    <mergeCell ref="E135:E143"/>
    <mergeCell ref="C91:C97"/>
    <mergeCell ref="G91:G97"/>
    <mergeCell ref="C84:C90"/>
    <mergeCell ref="B185:B190"/>
    <mergeCell ref="D185:D190"/>
    <mergeCell ref="E185:E190"/>
    <mergeCell ref="F191:F195"/>
    <mergeCell ref="B191:B195"/>
    <mergeCell ref="C185:C190"/>
    <mergeCell ref="F185:F190"/>
    <mergeCell ref="B135:B143"/>
    <mergeCell ref="B107:B113"/>
    <mergeCell ref="B131:B134"/>
    <mergeCell ref="B120:B130"/>
    <mergeCell ref="B114:B119"/>
    <mergeCell ref="B98:B106"/>
    <mergeCell ref="E65:E72"/>
    <mergeCell ref="F65:F72"/>
    <mergeCell ref="G65:G72"/>
    <mergeCell ref="B73:B83"/>
    <mergeCell ref="C73:C83"/>
    <mergeCell ref="D73:D83"/>
    <mergeCell ref="E73:E83"/>
    <mergeCell ref="F73:F83"/>
    <mergeCell ref="G73:G83"/>
    <mergeCell ref="A44:A290"/>
    <mergeCell ref="B84:B90"/>
    <mergeCell ref="B165:B172"/>
    <mergeCell ref="B91:B97"/>
    <mergeCell ref="B55:B64"/>
    <mergeCell ref="B44:B49"/>
    <mergeCell ref="B50:B54"/>
    <mergeCell ref="B173:B184"/>
    <mergeCell ref="B216:B220"/>
    <mergeCell ref="B151:B164"/>
    <mergeCell ref="E44:E49"/>
    <mergeCell ref="G44:G49"/>
    <mergeCell ref="D55:D64"/>
    <mergeCell ref="E55:E64"/>
    <mergeCell ref="E6:E43"/>
    <mergeCell ref="J176:J177"/>
    <mergeCell ref="F44:F49"/>
    <mergeCell ref="E144:E150"/>
    <mergeCell ref="E98:E106"/>
    <mergeCell ref="H107:H113"/>
    <mergeCell ref="E50:E54"/>
    <mergeCell ref="F50:F54"/>
    <mergeCell ref="H6:H43"/>
    <mergeCell ref="H50:H54"/>
    <mergeCell ref="H65:H72"/>
    <mergeCell ref="F55:F64"/>
    <mergeCell ref="G55:G64"/>
    <mergeCell ref="H55:H64"/>
    <mergeCell ref="H44:H49"/>
    <mergeCell ref="G50:G54"/>
    <mergeCell ref="C290:E290"/>
    <mergeCell ref="J5:P5"/>
    <mergeCell ref="F6:F43"/>
    <mergeCell ref="G6:G43"/>
    <mergeCell ref="C191:C195"/>
    <mergeCell ref="D191:D195"/>
    <mergeCell ref="E191:E195"/>
    <mergeCell ref="C201:C207"/>
    <mergeCell ref="A6:A43"/>
    <mergeCell ref="B6:B43"/>
    <mergeCell ref="C6:C43"/>
    <mergeCell ref="D6:D43"/>
    <mergeCell ref="B2:B3"/>
    <mergeCell ref="L2:M2"/>
    <mergeCell ref="F2:F3"/>
    <mergeCell ref="I2:I3"/>
    <mergeCell ref="C2:D2"/>
    <mergeCell ref="J2:J3"/>
    <mergeCell ref="E2:E3"/>
    <mergeCell ref="H2:H3"/>
    <mergeCell ref="C4:D4"/>
    <mergeCell ref="B65:B72"/>
    <mergeCell ref="C65:C72"/>
    <mergeCell ref="C50:C54"/>
    <mergeCell ref="D50:D54"/>
    <mergeCell ref="C44:C49"/>
    <mergeCell ref="D44:D49"/>
    <mergeCell ref="C55:C64"/>
    <mergeCell ref="D65:D72"/>
    <mergeCell ref="C144:C150"/>
    <mergeCell ref="D144:D150"/>
    <mergeCell ref="C107:C113"/>
    <mergeCell ref="D107:D113"/>
    <mergeCell ref="G107:G113"/>
    <mergeCell ref="G247:G261"/>
    <mergeCell ref="F226:F230"/>
    <mergeCell ref="E107:E113"/>
    <mergeCell ref="F107:F113"/>
    <mergeCell ref="F208:F211"/>
    <mergeCell ref="G208:G211"/>
    <mergeCell ref="F201:F207"/>
    <mergeCell ref="E196:E200"/>
    <mergeCell ref="G196:G200"/>
    <mergeCell ref="B262:B273"/>
    <mergeCell ref="B226:B230"/>
    <mergeCell ref="D226:D230"/>
    <mergeCell ref="E226:E230"/>
    <mergeCell ref="B231:B246"/>
    <mergeCell ref="C231:C246"/>
    <mergeCell ref="D231:D246"/>
    <mergeCell ref="B247:B261"/>
    <mergeCell ref="C247:C261"/>
    <mergeCell ref="D247:D261"/>
    <mergeCell ref="J288:J289"/>
    <mergeCell ref="I283:I289"/>
    <mergeCell ref="F281:F289"/>
    <mergeCell ref="G281:G289"/>
    <mergeCell ref="H281:H289"/>
    <mergeCell ref="J281:J283"/>
    <mergeCell ref="F165:F172"/>
    <mergeCell ref="C114:C119"/>
    <mergeCell ref="D114:D119"/>
    <mergeCell ref="E114:E119"/>
    <mergeCell ref="C120:C130"/>
    <mergeCell ref="D120:D130"/>
    <mergeCell ref="E120:E130"/>
    <mergeCell ref="F131:F134"/>
    <mergeCell ref="F144:F150"/>
    <mergeCell ref="E131:E134"/>
    <mergeCell ref="C165:C172"/>
    <mergeCell ref="C208:C211"/>
    <mergeCell ref="D208:D211"/>
    <mergeCell ref="E173:E184"/>
    <mergeCell ref="D165:D172"/>
    <mergeCell ref="E165:E172"/>
    <mergeCell ref="E201:E207"/>
    <mergeCell ref="E208:E211"/>
    <mergeCell ref="C173:C184"/>
    <mergeCell ref="D173:D184"/>
    <mergeCell ref="B281:B289"/>
    <mergeCell ref="C281:C289"/>
    <mergeCell ref="D281:D289"/>
    <mergeCell ref="E281:E289"/>
    <mergeCell ref="I111:I113"/>
    <mergeCell ref="J107:J108"/>
    <mergeCell ref="J1:Q1"/>
    <mergeCell ref="J21:J26"/>
    <mergeCell ref="N2:Q2"/>
    <mergeCell ref="K2:K3"/>
    <mergeCell ref="J6:J9"/>
    <mergeCell ref="J10:J20"/>
    <mergeCell ref="A1:I1"/>
    <mergeCell ref="A2:A3"/>
    <mergeCell ref="F114:F119"/>
    <mergeCell ref="G114:G119"/>
    <mergeCell ref="H114:H119"/>
    <mergeCell ref="G120:G130"/>
    <mergeCell ref="H120:H130"/>
    <mergeCell ref="H135:H143"/>
    <mergeCell ref="I140:I143"/>
    <mergeCell ref="F120:F130"/>
    <mergeCell ref="F135:F143"/>
    <mergeCell ref="G131:G134"/>
    <mergeCell ref="G135:G143"/>
    <mergeCell ref="H131:H134"/>
    <mergeCell ref="G279:G280"/>
    <mergeCell ref="H279:H280"/>
    <mergeCell ref="J162:J164"/>
    <mergeCell ref="I157:I164"/>
    <mergeCell ref="J165:J166"/>
    <mergeCell ref="J169:J170"/>
    <mergeCell ref="H196:H200"/>
    <mergeCell ref="G201:G207"/>
    <mergeCell ref="H201:H207"/>
    <mergeCell ref="G226:G230"/>
    <mergeCell ref="B212:B215"/>
    <mergeCell ref="C212:C215"/>
    <mergeCell ref="D212:D215"/>
    <mergeCell ref="F279:F280"/>
    <mergeCell ref="B274:B278"/>
    <mergeCell ref="D216:D220"/>
    <mergeCell ref="E274:E278"/>
    <mergeCell ref="F274:F278"/>
    <mergeCell ref="E216:E220"/>
    <mergeCell ref="E212:E215"/>
    <mergeCell ref="B279:B280"/>
    <mergeCell ref="C279:C280"/>
    <mergeCell ref="D279:D280"/>
    <mergeCell ref="E279:E280"/>
    <mergeCell ref="I252:I261"/>
    <mergeCell ref="I228:I230"/>
    <mergeCell ref="J179:J180"/>
    <mergeCell ref="H191:H195"/>
    <mergeCell ref="H173:H184"/>
    <mergeCell ref="I178:I184"/>
    <mergeCell ref="J182:J184"/>
    <mergeCell ref="H185:H190"/>
    <mergeCell ref="J173:J175"/>
    <mergeCell ref="J185:J186"/>
    <mergeCell ref="J171:J172"/>
    <mergeCell ref="J80:J81"/>
    <mergeCell ref="J154:J156"/>
    <mergeCell ref="J158:J160"/>
    <mergeCell ref="J124:J128"/>
    <mergeCell ref="J112:J113"/>
    <mergeCell ref="J101:J102"/>
    <mergeCell ref="J99:J100"/>
    <mergeCell ref="J117:J118"/>
    <mergeCell ref="J89:J90"/>
    <mergeCell ref="J254:J257"/>
    <mergeCell ref="J248:J252"/>
    <mergeCell ref="J193:J195"/>
    <mergeCell ref="J196:J197"/>
    <mergeCell ref="J204:J205"/>
    <mergeCell ref="J260:J261"/>
    <mergeCell ref="J258:J259"/>
    <mergeCell ref="J68:J72"/>
    <mergeCell ref="J144:J145"/>
    <mergeCell ref="J147:J148"/>
    <mergeCell ref="J114:J115"/>
    <mergeCell ref="J105:J106"/>
    <mergeCell ref="J131:J133"/>
    <mergeCell ref="J135:J136"/>
    <mergeCell ref="J137:J139"/>
    <mergeCell ref="J228:J229"/>
    <mergeCell ref="J231:J234"/>
    <mergeCell ref="J236:J237"/>
    <mergeCell ref="Q46:Q47"/>
    <mergeCell ref="J46:J47"/>
    <mergeCell ref="K46:K47"/>
    <mergeCell ref="L46:L47"/>
    <mergeCell ref="M46:M47"/>
    <mergeCell ref="J48:J49"/>
    <mergeCell ref="N46:N47"/>
    <mergeCell ref="O46:O47"/>
    <mergeCell ref="P46:P47"/>
    <mergeCell ref="J51:J52"/>
    <mergeCell ref="K51:K52"/>
    <mergeCell ref="L51:L52"/>
    <mergeCell ref="M51:M52"/>
    <mergeCell ref="N51:N52"/>
    <mergeCell ref="O51:O52"/>
    <mergeCell ref="P51:P52"/>
    <mergeCell ref="Q51:Q52"/>
    <mergeCell ref="I61:I64"/>
    <mergeCell ref="J56:J57"/>
    <mergeCell ref="I103:I106"/>
    <mergeCell ref="J103:J104"/>
    <mergeCell ref="J60:J64"/>
    <mergeCell ref="J65:J66"/>
    <mergeCell ref="J76:J79"/>
    <mergeCell ref="K65:K66"/>
    <mergeCell ref="I78:I83"/>
    <mergeCell ref="I146:I150"/>
    <mergeCell ref="I169:I172"/>
    <mergeCell ref="I189:I190"/>
    <mergeCell ref="I193:I195"/>
    <mergeCell ref="I277:I278"/>
    <mergeCell ref="J285:J286"/>
    <mergeCell ref="I206:I207"/>
    <mergeCell ref="I219:I220"/>
    <mergeCell ref="I266:I273"/>
    <mergeCell ref="J271:J272"/>
    <mergeCell ref="J267:J268"/>
    <mergeCell ref="J262:J266"/>
    <mergeCell ref="J206:J207"/>
    <mergeCell ref="J243:J246"/>
  </mergeCells>
  <printOptions horizontalCentered="1"/>
  <pageMargins left="0" right="0" top="0.5" bottom="0.5" header="0.25" footer="0.25"/>
  <pageSetup horizontalDpi="600" verticalDpi="600" orientation="landscape" pageOrder="overThenDown" scale="72" r:id="rId1"/>
  <headerFooter alignWithMargins="0">
    <oddHeader>&amp;C&amp;F
&amp;A</oddHeader>
    <oddFooter>&amp;C&amp;P of &amp;N</oddFooter>
  </headerFooter>
  <colBreaks count="1" manualBreakCount="1">
    <brk id="9" max="65535" man="1"/>
  </colBreaks>
</worksheet>
</file>

<file path=xl/worksheets/sheet3.xml><?xml version="1.0" encoding="utf-8"?>
<worksheet xmlns="http://schemas.openxmlformats.org/spreadsheetml/2006/main" xmlns:r="http://schemas.openxmlformats.org/officeDocument/2006/relationships">
  <dimension ref="A1:M39"/>
  <sheetViews>
    <sheetView zoomScale="75" zoomScaleNormal="75" zoomScaleSheetLayoutView="75" workbookViewId="0" topLeftCell="B2">
      <pane ySplit="2" topLeftCell="BM4" activePane="bottomLeft" state="frozen"/>
      <selection pane="topLeft" activeCell="H2" sqref="H2"/>
      <selection pane="bottomLeft" activeCell="K6" sqref="K6"/>
    </sheetView>
  </sheetViews>
  <sheetFormatPr defaultColWidth="9.140625" defaultRowHeight="12.75"/>
  <cols>
    <col min="1" max="1" width="17.00390625" style="48" customWidth="1"/>
    <col min="2" max="2" width="11.8515625" style="10" customWidth="1"/>
    <col min="3" max="3" width="19.7109375" style="10" customWidth="1"/>
    <col min="4" max="4" width="9.421875" style="10" customWidth="1"/>
    <col min="5" max="5" width="19.7109375" style="10" customWidth="1"/>
    <col min="6" max="6" width="9.421875" style="10" customWidth="1"/>
    <col min="7" max="7" width="19.7109375" style="10" customWidth="1"/>
    <col min="8" max="8" width="9.421875" style="10" customWidth="1"/>
    <col min="9" max="9" width="19.7109375" style="10" customWidth="1"/>
    <col min="10" max="10" width="9.421875" style="10" customWidth="1"/>
    <col min="11" max="11" width="19.7109375" style="10" customWidth="1"/>
    <col min="12" max="12" width="9.421875" style="10" customWidth="1"/>
    <col min="13" max="13" width="37.57421875" style="10" customWidth="1"/>
    <col min="14" max="250" width="9.140625" style="10" customWidth="1"/>
    <col min="251" max="16384" width="11.421875" style="10" customWidth="1"/>
  </cols>
  <sheetData>
    <row r="1" ht="13.5" thickBot="1">
      <c r="A1" s="10"/>
    </row>
    <row r="2" spans="1:12" ht="12.75">
      <c r="A2" s="97" t="s">
        <v>49</v>
      </c>
      <c r="B2" s="98" t="s">
        <v>50</v>
      </c>
      <c r="C2" s="22" t="s">
        <v>54</v>
      </c>
      <c r="D2" s="84" t="s">
        <v>53</v>
      </c>
      <c r="E2" s="22" t="s">
        <v>54</v>
      </c>
      <c r="F2" s="84" t="s">
        <v>53</v>
      </c>
      <c r="G2" s="22" t="s">
        <v>54</v>
      </c>
      <c r="H2" s="84" t="s">
        <v>53</v>
      </c>
      <c r="I2" s="22" t="s">
        <v>54</v>
      </c>
      <c r="J2" s="84" t="s">
        <v>53</v>
      </c>
      <c r="K2" s="22" t="s">
        <v>54</v>
      </c>
      <c r="L2" s="99" t="s">
        <v>53</v>
      </c>
    </row>
    <row r="3" spans="1:12" ht="13.5" thickBot="1">
      <c r="A3" s="178"/>
      <c r="B3" s="100"/>
      <c r="C3" s="24" t="s">
        <v>62</v>
      </c>
      <c r="D3" s="174"/>
      <c r="E3" s="24" t="s">
        <v>679</v>
      </c>
      <c r="F3" s="174"/>
      <c r="G3" s="24" t="s">
        <v>680</v>
      </c>
      <c r="H3" s="174"/>
      <c r="I3" s="24" t="s">
        <v>681</v>
      </c>
      <c r="J3" s="174"/>
      <c r="K3" s="24" t="s">
        <v>682</v>
      </c>
      <c r="L3" s="175"/>
    </row>
    <row r="4" spans="1:12" s="50" customFormat="1" ht="101.25">
      <c r="A4" s="30" t="s">
        <v>69</v>
      </c>
      <c r="B4" s="49" t="s">
        <v>562</v>
      </c>
      <c r="C4" s="32" t="s">
        <v>707</v>
      </c>
      <c r="D4" s="32" t="s">
        <v>565</v>
      </c>
      <c r="E4" s="32">
        <v>70</v>
      </c>
      <c r="F4" s="32" t="s">
        <v>565</v>
      </c>
      <c r="G4" s="32" t="s">
        <v>708</v>
      </c>
      <c r="H4" s="32" t="s">
        <v>565</v>
      </c>
      <c r="I4" s="32" t="s">
        <v>709</v>
      </c>
      <c r="J4" s="32" t="s">
        <v>565</v>
      </c>
      <c r="K4" s="32" t="s">
        <v>710</v>
      </c>
      <c r="L4" s="32" t="s">
        <v>565</v>
      </c>
    </row>
    <row r="5" spans="1:12" ht="28.5" customHeight="1">
      <c r="A5" s="176" t="s">
        <v>574</v>
      </c>
      <c r="B5" s="177"/>
      <c r="C5" s="177"/>
      <c r="D5" s="177"/>
      <c r="E5" s="177"/>
      <c r="F5" s="177"/>
      <c r="G5" s="177"/>
      <c r="H5" s="177"/>
      <c r="I5" s="177"/>
      <c r="J5" s="177"/>
      <c r="K5" s="177"/>
      <c r="L5" s="177"/>
    </row>
    <row r="6" spans="1:12" ht="294" customHeight="1">
      <c r="A6" s="42" t="s">
        <v>352</v>
      </c>
      <c r="B6" s="43" t="s">
        <v>257</v>
      </c>
      <c r="C6" s="18" t="s">
        <v>353</v>
      </c>
      <c r="D6" s="60">
        <v>15000000</v>
      </c>
      <c r="E6" s="18" t="s">
        <v>354</v>
      </c>
      <c r="F6" s="60">
        <v>15000000</v>
      </c>
      <c r="G6" s="18" t="s">
        <v>355</v>
      </c>
      <c r="H6" s="60">
        <v>15000000</v>
      </c>
      <c r="I6" s="18" t="s">
        <v>356</v>
      </c>
      <c r="J6" s="60">
        <v>15000000</v>
      </c>
      <c r="K6" s="18" t="s">
        <v>431</v>
      </c>
      <c r="L6" s="60">
        <v>15000000</v>
      </c>
    </row>
    <row r="7" spans="1:13" ht="120" customHeight="1">
      <c r="A7" s="136" t="s">
        <v>357</v>
      </c>
      <c r="B7" s="52" t="s">
        <v>496</v>
      </c>
      <c r="C7" s="18" t="s">
        <v>358</v>
      </c>
      <c r="D7" s="60">
        <v>756700</v>
      </c>
      <c r="E7" s="18" t="s">
        <v>359</v>
      </c>
      <c r="F7" s="60">
        <v>756700</v>
      </c>
      <c r="G7" s="18" t="s">
        <v>360</v>
      </c>
      <c r="H7" s="60">
        <v>756700</v>
      </c>
      <c r="I7" s="18" t="s">
        <v>361</v>
      </c>
      <c r="J7" s="60">
        <v>756700</v>
      </c>
      <c r="K7" s="18" t="s">
        <v>432</v>
      </c>
      <c r="L7" s="60">
        <v>756700</v>
      </c>
      <c r="M7" s="19"/>
    </row>
    <row r="8" spans="1:13" ht="120" customHeight="1">
      <c r="A8" s="138"/>
      <c r="B8" s="52" t="s">
        <v>497</v>
      </c>
      <c r="C8" s="18" t="s">
        <v>362</v>
      </c>
      <c r="D8" s="61">
        <v>116500</v>
      </c>
      <c r="E8" s="18" t="s">
        <v>363</v>
      </c>
      <c r="F8" s="61">
        <v>116500</v>
      </c>
      <c r="G8" s="18" t="s">
        <v>433</v>
      </c>
      <c r="H8" s="61">
        <v>116500</v>
      </c>
      <c r="I8" s="18" t="s">
        <v>434</v>
      </c>
      <c r="J8" s="61">
        <v>116500</v>
      </c>
      <c r="K8" s="18" t="s">
        <v>435</v>
      </c>
      <c r="L8" s="61">
        <v>116500</v>
      </c>
      <c r="M8" s="19"/>
    </row>
    <row r="9" spans="1:13" ht="120" customHeight="1">
      <c r="A9" s="138"/>
      <c r="B9" s="52" t="s">
        <v>498</v>
      </c>
      <c r="C9" s="18" t="s">
        <v>364</v>
      </c>
      <c r="D9" s="61">
        <v>300000</v>
      </c>
      <c r="E9" s="18" t="s">
        <v>365</v>
      </c>
      <c r="F9" s="61">
        <v>300000</v>
      </c>
      <c r="G9" s="18" t="s">
        <v>366</v>
      </c>
      <c r="H9" s="61">
        <v>300000</v>
      </c>
      <c r="I9" s="18" t="s">
        <v>367</v>
      </c>
      <c r="J9" s="61">
        <v>300000</v>
      </c>
      <c r="K9" s="18" t="s">
        <v>436</v>
      </c>
      <c r="L9" s="61">
        <v>300000</v>
      </c>
      <c r="M9" s="19"/>
    </row>
    <row r="10" spans="1:13" ht="249.75" customHeight="1">
      <c r="A10" s="138"/>
      <c r="B10" s="52" t="s">
        <v>499</v>
      </c>
      <c r="C10" s="18" t="s">
        <v>147</v>
      </c>
      <c r="D10" s="61">
        <v>1350000</v>
      </c>
      <c r="E10" s="18" t="s">
        <v>437</v>
      </c>
      <c r="F10" s="18">
        <v>1350000</v>
      </c>
      <c r="G10" s="18" t="s">
        <v>438</v>
      </c>
      <c r="H10" s="18">
        <v>1350000</v>
      </c>
      <c r="I10" s="18" t="s">
        <v>368</v>
      </c>
      <c r="J10" s="61">
        <v>1350000</v>
      </c>
      <c r="K10" s="18" t="s">
        <v>439</v>
      </c>
      <c r="L10" s="61">
        <v>1350000</v>
      </c>
      <c r="M10" s="19"/>
    </row>
    <row r="11" spans="1:13" ht="120" customHeight="1">
      <c r="A11" s="138"/>
      <c r="B11" s="52" t="s">
        <v>500</v>
      </c>
      <c r="C11" s="18" t="s">
        <v>369</v>
      </c>
      <c r="D11" s="61">
        <v>547620</v>
      </c>
      <c r="E11" s="18" t="s">
        <v>370</v>
      </c>
      <c r="F11" s="18">
        <v>547620</v>
      </c>
      <c r="G11" s="18" t="s">
        <v>371</v>
      </c>
      <c r="H11" s="18">
        <v>547620</v>
      </c>
      <c r="I11" s="18" t="s">
        <v>372</v>
      </c>
      <c r="J11" s="18">
        <v>547620</v>
      </c>
      <c r="K11" s="18" t="s">
        <v>234</v>
      </c>
      <c r="L11" s="61">
        <v>547620</v>
      </c>
      <c r="M11" s="19"/>
    </row>
    <row r="12" spans="1:13" ht="120" customHeight="1">
      <c r="A12" s="138"/>
      <c r="B12" s="53" t="s">
        <v>501</v>
      </c>
      <c r="C12" s="18" t="s">
        <v>373</v>
      </c>
      <c r="D12" s="60">
        <v>80000</v>
      </c>
      <c r="E12" s="18" t="s">
        <v>374</v>
      </c>
      <c r="F12" s="60">
        <v>80000</v>
      </c>
      <c r="G12" s="18" t="s">
        <v>374</v>
      </c>
      <c r="H12" s="60">
        <v>80000</v>
      </c>
      <c r="I12" s="18" t="s">
        <v>374</v>
      </c>
      <c r="J12" s="60">
        <v>80000</v>
      </c>
      <c r="K12" s="18" t="s">
        <v>375</v>
      </c>
      <c r="L12" s="60">
        <v>80000</v>
      </c>
      <c r="M12" s="19"/>
    </row>
    <row r="13" spans="1:13" ht="120" customHeight="1">
      <c r="A13" s="138"/>
      <c r="B13" s="53" t="s">
        <v>502</v>
      </c>
      <c r="C13" s="18" t="s">
        <v>376</v>
      </c>
      <c r="D13" s="60">
        <v>156000</v>
      </c>
      <c r="E13" s="18" t="s">
        <v>377</v>
      </c>
      <c r="F13" s="60">
        <v>156000</v>
      </c>
      <c r="G13" s="18" t="s">
        <v>378</v>
      </c>
      <c r="H13" s="60">
        <v>156000</v>
      </c>
      <c r="I13" s="18" t="s">
        <v>379</v>
      </c>
      <c r="J13" s="60">
        <v>156000</v>
      </c>
      <c r="K13" s="18" t="s">
        <v>380</v>
      </c>
      <c r="L13" s="60">
        <v>156000</v>
      </c>
      <c r="M13" s="19"/>
    </row>
    <row r="14" spans="1:13" ht="120" customHeight="1">
      <c r="A14" s="138"/>
      <c r="B14" s="53" t="s">
        <v>503</v>
      </c>
      <c r="C14" s="18" t="s">
        <v>381</v>
      </c>
      <c r="D14" s="61">
        <v>80000</v>
      </c>
      <c r="E14" s="18" t="s">
        <v>382</v>
      </c>
      <c r="F14" s="61">
        <v>80000</v>
      </c>
      <c r="G14" s="18" t="s">
        <v>332</v>
      </c>
      <c r="H14" s="61">
        <v>80000</v>
      </c>
      <c r="I14" s="18" t="s">
        <v>383</v>
      </c>
      <c r="J14" s="61">
        <v>80000</v>
      </c>
      <c r="K14" s="18" t="s">
        <v>384</v>
      </c>
      <c r="L14" s="61">
        <v>80000</v>
      </c>
      <c r="M14" s="19"/>
    </row>
    <row r="15" spans="1:13" ht="120" customHeight="1">
      <c r="A15" s="138"/>
      <c r="B15" s="54" t="s">
        <v>541</v>
      </c>
      <c r="C15" s="62" t="s">
        <v>385</v>
      </c>
      <c r="D15" s="63">
        <v>60163</v>
      </c>
      <c r="E15" s="62" t="s">
        <v>386</v>
      </c>
      <c r="F15" s="63">
        <v>60163</v>
      </c>
      <c r="G15" s="62" t="s">
        <v>387</v>
      </c>
      <c r="H15" s="63">
        <v>60163</v>
      </c>
      <c r="I15" s="62" t="s">
        <v>388</v>
      </c>
      <c r="J15" s="63">
        <v>60163</v>
      </c>
      <c r="K15" s="62" t="s">
        <v>440</v>
      </c>
      <c r="L15" s="63">
        <v>60163</v>
      </c>
      <c r="M15" s="19"/>
    </row>
    <row r="16" spans="1:13" ht="120" customHeight="1">
      <c r="A16" s="138"/>
      <c r="B16" s="54" t="s">
        <v>157</v>
      </c>
      <c r="C16" s="64" t="s">
        <v>555</v>
      </c>
      <c r="D16" s="65">
        <v>89445</v>
      </c>
      <c r="E16" s="64" t="s">
        <v>21</v>
      </c>
      <c r="F16" s="65">
        <v>89445</v>
      </c>
      <c r="G16" s="64" t="s">
        <v>389</v>
      </c>
      <c r="H16" s="65">
        <v>89445</v>
      </c>
      <c r="I16" s="64" t="s">
        <v>333</v>
      </c>
      <c r="J16" s="65">
        <v>89445</v>
      </c>
      <c r="K16" s="64" t="s">
        <v>441</v>
      </c>
      <c r="L16" s="65">
        <v>89445</v>
      </c>
      <c r="M16" s="19"/>
    </row>
    <row r="17" spans="1:13" ht="120" customHeight="1">
      <c r="A17" s="138"/>
      <c r="B17" s="53" t="s">
        <v>152</v>
      </c>
      <c r="C17" s="18" t="s">
        <v>264</v>
      </c>
      <c r="D17" s="61">
        <v>197356</v>
      </c>
      <c r="E17" s="20" t="s">
        <v>867</v>
      </c>
      <c r="F17" s="61">
        <v>197356</v>
      </c>
      <c r="G17" s="20" t="s">
        <v>868</v>
      </c>
      <c r="H17" s="61">
        <v>197356</v>
      </c>
      <c r="I17" s="20" t="s">
        <v>869</v>
      </c>
      <c r="J17" s="61">
        <v>197356</v>
      </c>
      <c r="K17" s="18" t="s">
        <v>275</v>
      </c>
      <c r="L17" s="61">
        <v>197356</v>
      </c>
      <c r="M17" s="19"/>
    </row>
    <row r="18" spans="1:13" ht="120" customHeight="1">
      <c r="A18" s="138"/>
      <c r="B18" s="53" t="s">
        <v>292</v>
      </c>
      <c r="C18" s="18" t="s">
        <v>281</v>
      </c>
      <c r="D18" s="58">
        <v>200000</v>
      </c>
      <c r="E18" s="58" t="s">
        <v>870</v>
      </c>
      <c r="F18" s="58">
        <v>200000</v>
      </c>
      <c r="G18" s="58" t="s">
        <v>871</v>
      </c>
      <c r="H18" s="58">
        <v>200000</v>
      </c>
      <c r="I18" s="58" t="s">
        <v>872</v>
      </c>
      <c r="J18" s="58">
        <v>200000</v>
      </c>
      <c r="K18" s="18" t="s">
        <v>280</v>
      </c>
      <c r="L18" s="61">
        <v>200000</v>
      </c>
      <c r="M18" s="19"/>
    </row>
    <row r="19" spans="1:13" ht="120" customHeight="1">
      <c r="A19" s="138"/>
      <c r="B19" s="53" t="s">
        <v>506</v>
      </c>
      <c r="C19" s="18" t="s">
        <v>428</v>
      </c>
      <c r="D19" s="18">
        <v>258000</v>
      </c>
      <c r="E19" s="18" t="s">
        <v>390</v>
      </c>
      <c r="F19" s="18">
        <v>258000</v>
      </c>
      <c r="G19" s="18" t="s">
        <v>391</v>
      </c>
      <c r="H19" s="18">
        <v>258000</v>
      </c>
      <c r="I19" s="18" t="s">
        <v>392</v>
      </c>
      <c r="J19" s="18">
        <v>258000</v>
      </c>
      <c r="K19" s="18" t="s">
        <v>429</v>
      </c>
      <c r="L19" s="61">
        <v>258000</v>
      </c>
      <c r="M19" s="19"/>
    </row>
    <row r="20" spans="1:13" ht="120" customHeight="1">
      <c r="A20" s="138"/>
      <c r="B20" s="53" t="s">
        <v>507</v>
      </c>
      <c r="C20" s="18" t="s">
        <v>402</v>
      </c>
      <c r="D20" s="18">
        <v>135000</v>
      </c>
      <c r="E20" s="18" t="s">
        <v>393</v>
      </c>
      <c r="F20" s="18">
        <v>135000</v>
      </c>
      <c r="G20" s="18" t="s">
        <v>394</v>
      </c>
      <c r="H20" s="18">
        <v>135000</v>
      </c>
      <c r="I20" s="18" t="s">
        <v>395</v>
      </c>
      <c r="J20" s="18">
        <v>135000</v>
      </c>
      <c r="K20" s="18" t="s">
        <v>430</v>
      </c>
      <c r="L20" s="61">
        <v>135000</v>
      </c>
      <c r="M20" s="19"/>
    </row>
    <row r="21" spans="1:13" ht="120" customHeight="1">
      <c r="A21" s="138"/>
      <c r="B21" s="53" t="s">
        <v>278</v>
      </c>
      <c r="C21" s="18" t="s">
        <v>442</v>
      </c>
      <c r="D21" s="18">
        <v>53000</v>
      </c>
      <c r="E21" s="18" t="s">
        <v>443</v>
      </c>
      <c r="F21" s="18">
        <v>53000</v>
      </c>
      <c r="G21" s="18" t="s">
        <v>444</v>
      </c>
      <c r="H21" s="18">
        <v>63000</v>
      </c>
      <c r="I21" s="18" t="s">
        <v>445</v>
      </c>
      <c r="J21" s="18">
        <v>63000</v>
      </c>
      <c r="K21" s="18" t="s">
        <v>446</v>
      </c>
      <c r="L21" s="61">
        <v>63000</v>
      </c>
      <c r="M21" s="19"/>
    </row>
    <row r="22" spans="1:13" ht="120" customHeight="1">
      <c r="A22" s="138"/>
      <c r="B22" s="55" t="s">
        <v>504</v>
      </c>
      <c r="C22" s="18" t="s">
        <v>396</v>
      </c>
      <c r="D22" s="60">
        <v>140000</v>
      </c>
      <c r="E22" s="18" t="s">
        <v>397</v>
      </c>
      <c r="F22" s="60">
        <v>140000</v>
      </c>
      <c r="G22" s="18" t="s">
        <v>398</v>
      </c>
      <c r="H22" s="60">
        <v>140000</v>
      </c>
      <c r="I22" s="18" t="s">
        <v>399</v>
      </c>
      <c r="J22" s="60">
        <v>140000</v>
      </c>
      <c r="K22" s="18" t="s">
        <v>400</v>
      </c>
      <c r="L22" s="60">
        <v>140000</v>
      </c>
      <c r="M22" s="19"/>
    </row>
    <row r="23" spans="1:13" ht="120" customHeight="1">
      <c r="A23" s="138"/>
      <c r="B23" s="55" t="s">
        <v>873</v>
      </c>
      <c r="C23" s="18" t="s">
        <v>401</v>
      </c>
      <c r="D23" s="60">
        <v>262800</v>
      </c>
      <c r="E23" s="18" t="s">
        <v>794</v>
      </c>
      <c r="F23" s="60">
        <v>262800</v>
      </c>
      <c r="G23" s="18" t="s">
        <v>795</v>
      </c>
      <c r="H23" s="60">
        <v>262800</v>
      </c>
      <c r="I23" s="18" t="s">
        <v>796</v>
      </c>
      <c r="J23" s="60">
        <v>262800</v>
      </c>
      <c r="K23" s="18" t="s">
        <v>797</v>
      </c>
      <c r="L23" s="60">
        <v>262800</v>
      </c>
      <c r="M23" s="19"/>
    </row>
    <row r="24" spans="1:13" ht="120" customHeight="1">
      <c r="A24" s="138"/>
      <c r="B24" s="55" t="s">
        <v>505</v>
      </c>
      <c r="C24" s="18" t="s">
        <v>877</v>
      </c>
      <c r="D24" s="60">
        <v>349100</v>
      </c>
      <c r="E24" s="18" t="s">
        <v>258</v>
      </c>
      <c r="F24" s="60">
        <v>349100</v>
      </c>
      <c r="G24" s="18" t="s">
        <v>260</v>
      </c>
      <c r="H24" s="60">
        <v>349100</v>
      </c>
      <c r="I24" s="18" t="s">
        <v>259</v>
      </c>
      <c r="J24" s="60">
        <v>349100</v>
      </c>
      <c r="K24" s="18" t="s">
        <v>831</v>
      </c>
      <c r="L24" s="60">
        <v>349100</v>
      </c>
      <c r="M24" s="19"/>
    </row>
    <row r="25" spans="1:13" ht="120" customHeight="1">
      <c r="A25" s="138"/>
      <c r="B25" s="55" t="s">
        <v>879</v>
      </c>
      <c r="C25" s="18" t="s">
        <v>403</v>
      </c>
      <c r="D25" s="60">
        <v>331700</v>
      </c>
      <c r="E25" s="18" t="s">
        <v>447</v>
      </c>
      <c r="F25" s="60">
        <v>331700</v>
      </c>
      <c r="G25" s="18" t="s">
        <v>448</v>
      </c>
      <c r="H25" s="60">
        <v>331700</v>
      </c>
      <c r="I25" s="18" t="s">
        <v>449</v>
      </c>
      <c r="J25" s="60">
        <v>331700</v>
      </c>
      <c r="K25" s="18" t="s">
        <v>418</v>
      </c>
      <c r="L25" s="60">
        <v>331700</v>
      </c>
      <c r="M25" s="19"/>
    </row>
    <row r="26" spans="1:13" ht="120" customHeight="1">
      <c r="A26" s="138"/>
      <c r="B26" s="55" t="s">
        <v>542</v>
      </c>
      <c r="C26" s="18" t="s">
        <v>30</v>
      </c>
      <c r="D26" s="61">
        <v>133478</v>
      </c>
      <c r="E26" s="18" t="s">
        <v>798</v>
      </c>
      <c r="F26" s="61">
        <v>133478</v>
      </c>
      <c r="G26" s="18" t="s">
        <v>799</v>
      </c>
      <c r="H26" s="61">
        <v>133478</v>
      </c>
      <c r="I26" s="18" t="s">
        <v>800</v>
      </c>
      <c r="J26" s="61">
        <v>133478</v>
      </c>
      <c r="K26" s="18" t="s">
        <v>243</v>
      </c>
      <c r="L26" s="61">
        <v>133478</v>
      </c>
      <c r="M26" s="19"/>
    </row>
    <row r="27" spans="1:13" ht="120" customHeight="1">
      <c r="A27" s="138"/>
      <c r="B27" s="55" t="s">
        <v>878</v>
      </c>
      <c r="C27" s="18" t="s">
        <v>881</v>
      </c>
      <c r="D27" s="60">
        <v>317000</v>
      </c>
      <c r="E27" s="18" t="s">
        <v>334</v>
      </c>
      <c r="F27" s="60">
        <v>317000</v>
      </c>
      <c r="G27" s="18" t="s">
        <v>450</v>
      </c>
      <c r="H27" s="60">
        <v>317000</v>
      </c>
      <c r="I27" s="18" t="s">
        <v>325</v>
      </c>
      <c r="J27" s="60">
        <v>317000</v>
      </c>
      <c r="K27" s="18" t="s">
        <v>244</v>
      </c>
      <c r="L27" s="60">
        <v>317000</v>
      </c>
      <c r="M27" s="19"/>
    </row>
    <row r="28" spans="1:13" ht="120" customHeight="1">
      <c r="A28" s="138"/>
      <c r="B28" s="55" t="s">
        <v>891</v>
      </c>
      <c r="C28" s="18" t="s">
        <v>882</v>
      </c>
      <c r="D28" s="60">
        <v>496000</v>
      </c>
      <c r="E28" s="18" t="s">
        <v>261</v>
      </c>
      <c r="F28" s="60">
        <v>496000</v>
      </c>
      <c r="G28" s="18" t="s">
        <v>324</v>
      </c>
      <c r="H28" s="60">
        <v>496000</v>
      </c>
      <c r="I28" s="18" t="s">
        <v>325</v>
      </c>
      <c r="J28" s="60">
        <v>496000</v>
      </c>
      <c r="K28" s="18" t="s">
        <v>326</v>
      </c>
      <c r="L28" s="60">
        <v>496000</v>
      </c>
      <c r="M28" s="19"/>
    </row>
    <row r="29" spans="1:13" ht="120" customHeight="1">
      <c r="A29" s="138"/>
      <c r="B29" s="55" t="s">
        <v>892</v>
      </c>
      <c r="C29" s="18" t="s">
        <v>887</v>
      </c>
      <c r="D29" s="60">
        <v>351000</v>
      </c>
      <c r="E29" s="18" t="s">
        <v>324</v>
      </c>
      <c r="F29" s="60">
        <v>351000</v>
      </c>
      <c r="G29" s="18" t="s">
        <v>327</v>
      </c>
      <c r="H29" s="60">
        <v>351000</v>
      </c>
      <c r="I29" s="18" t="s">
        <v>328</v>
      </c>
      <c r="J29" s="60">
        <v>351000</v>
      </c>
      <c r="K29" s="18" t="s">
        <v>329</v>
      </c>
      <c r="L29" s="60">
        <v>351000</v>
      </c>
      <c r="M29" s="19"/>
    </row>
    <row r="30" spans="1:13" ht="120" customHeight="1">
      <c r="A30" s="138"/>
      <c r="B30" s="55" t="s">
        <v>893</v>
      </c>
      <c r="C30" s="18" t="s">
        <v>881</v>
      </c>
      <c r="D30" s="60">
        <v>221000</v>
      </c>
      <c r="E30" s="18" t="s">
        <v>330</v>
      </c>
      <c r="F30" s="60">
        <v>221000</v>
      </c>
      <c r="G30" s="18" t="s">
        <v>331</v>
      </c>
      <c r="H30" s="60">
        <v>221000</v>
      </c>
      <c r="I30" s="18" t="s">
        <v>332</v>
      </c>
      <c r="J30" s="60">
        <v>221000</v>
      </c>
      <c r="K30" s="18" t="s">
        <v>326</v>
      </c>
      <c r="L30" s="60">
        <v>221000</v>
      </c>
      <c r="M30" s="19"/>
    </row>
    <row r="31" spans="1:13" ht="120" customHeight="1">
      <c r="A31" s="138"/>
      <c r="B31" s="55" t="s">
        <v>889</v>
      </c>
      <c r="C31" s="18" t="s">
        <v>897</v>
      </c>
      <c r="D31" s="60">
        <v>137000</v>
      </c>
      <c r="E31" s="18" t="s">
        <v>333</v>
      </c>
      <c r="F31" s="60">
        <v>137000</v>
      </c>
      <c r="G31" s="18" t="s">
        <v>334</v>
      </c>
      <c r="H31" s="60">
        <v>137000</v>
      </c>
      <c r="I31" s="18" t="s">
        <v>335</v>
      </c>
      <c r="J31" s="60">
        <v>137000</v>
      </c>
      <c r="K31" s="18" t="s">
        <v>326</v>
      </c>
      <c r="L31" s="60">
        <v>137000</v>
      </c>
      <c r="M31" s="19"/>
    </row>
    <row r="32" spans="1:13" ht="120" customHeight="1">
      <c r="A32" s="138"/>
      <c r="B32" s="56" t="s">
        <v>131</v>
      </c>
      <c r="C32" s="20" t="s">
        <v>132</v>
      </c>
      <c r="D32" s="58" t="s">
        <v>121</v>
      </c>
      <c r="E32" s="20" t="s">
        <v>336</v>
      </c>
      <c r="F32" s="58" t="s">
        <v>121</v>
      </c>
      <c r="G32" s="20" t="s">
        <v>337</v>
      </c>
      <c r="H32" s="58" t="s">
        <v>121</v>
      </c>
      <c r="I32" s="20" t="s">
        <v>338</v>
      </c>
      <c r="J32" s="58" t="s">
        <v>121</v>
      </c>
      <c r="K32" s="20" t="s">
        <v>451</v>
      </c>
      <c r="L32" s="58" t="s">
        <v>121</v>
      </c>
      <c r="M32" s="19"/>
    </row>
    <row r="33" spans="1:13" ht="209.25" customHeight="1">
      <c r="A33" s="138"/>
      <c r="B33" s="55" t="s">
        <v>478</v>
      </c>
      <c r="C33" s="18" t="s">
        <v>339</v>
      </c>
      <c r="D33" s="58">
        <v>1300000</v>
      </c>
      <c r="E33" s="20" t="s">
        <v>340</v>
      </c>
      <c r="F33" s="58">
        <v>1300000</v>
      </c>
      <c r="G33" s="20" t="s">
        <v>341</v>
      </c>
      <c r="H33" s="58">
        <v>1300000</v>
      </c>
      <c r="I33" s="20" t="s">
        <v>342</v>
      </c>
      <c r="J33" s="58">
        <v>1300000</v>
      </c>
      <c r="K33" s="18" t="s">
        <v>452</v>
      </c>
      <c r="L33" s="60">
        <v>1300000</v>
      </c>
      <c r="M33" s="19"/>
    </row>
    <row r="34" spans="1:13" ht="120" customHeight="1">
      <c r="A34" s="138"/>
      <c r="B34" s="55" t="s">
        <v>890</v>
      </c>
      <c r="C34" s="18" t="s">
        <v>162</v>
      </c>
      <c r="D34" s="60">
        <v>890000</v>
      </c>
      <c r="E34" s="61" t="s">
        <v>791</v>
      </c>
      <c r="F34" s="60">
        <v>890000</v>
      </c>
      <c r="G34" s="18" t="s">
        <v>792</v>
      </c>
      <c r="H34" s="60">
        <v>890000</v>
      </c>
      <c r="I34" s="18" t="s">
        <v>793</v>
      </c>
      <c r="J34" s="60">
        <v>890000</v>
      </c>
      <c r="K34" s="18" t="s">
        <v>343</v>
      </c>
      <c r="L34" s="60">
        <v>890000</v>
      </c>
      <c r="M34" s="19"/>
    </row>
    <row r="35" spans="1:13" ht="120" customHeight="1">
      <c r="A35" s="138"/>
      <c r="B35" s="55" t="s">
        <v>133</v>
      </c>
      <c r="C35" s="18" t="s">
        <v>777</v>
      </c>
      <c r="D35" s="60">
        <v>1360000</v>
      </c>
      <c r="E35" s="18" t="s">
        <v>788</v>
      </c>
      <c r="F35" s="61">
        <v>1360000</v>
      </c>
      <c r="G35" s="18" t="s">
        <v>789</v>
      </c>
      <c r="H35" s="61">
        <v>1360000</v>
      </c>
      <c r="I35" s="18" t="s">
        <v>790</v>
      </c>
      <c r="J35" s="60">
        <v>1360000</v>
      </c>
      <c r="K35" s="18" t="s">
        <v>246</v>
      </c>
      <c r="L35" s="60">
        <v>1360000</v>
      </c>
      <c r="M35" s="19"/>
    </row>
    <row r="36" spans="1:13" ht="120" customHeight="1">
      <c r="A36" s="138"/>
      <c r="B36" s="55" t="s">
        <v>70</v>
      </c>
      <c r="C36" s="18" t="s">
        <v>597</v>
      </c>
      <c r="D36" s="18">
        <v>324190</v>
      </c>
      <c r="E36" s="18" t="s">
        <v>44</v>
      </c>
      <c r="F36" s="18">
        <v>324190</v>
      </c>
      <c r="G36" s="18" t="s">
        <v>45</v>
      </c>
      <c r="H36" s="18">
        <v>324190</v>
      </c>
      <c r="I36" s="18" t="s">
        <v>46</v>
      </c>
      <c r="J36" s="18">
        <v>324190</v>
      </c>
      <c r="K36" s="18" t="s">
        <v>453</v>
      </c>
      <c r="L36" s="60">
        <v>324190</v>
      </c>
      <c r="M36" s="19"/>
    </row>
    <row r="37" spans="1:13" ht="120" customHeight="1">
      <c r="A37" s="138"/>
      <c r="B37" s="55" t="s">
        <v>899</v>
      </c>
      <c r="C37" s="18" t="s">
        <v>344</v>
      </c>
      <c r="D37" s="60">
        <v>200000</v>
      </c>
      <c r="E37" s="18" t="s">
        <v>345</v>
      </c>
      <c r="F37" s="60">
        <v>200000</v>
      </c>
      <c r="G37" s="18" t="s">
        <v>346</v>
      </c>
      <c r="H37" s="60">
        <v>200000</v>
      </c>
      <c r="I37" s="18" t="s">
        <v>347</v>
      </c>
      <c r="J37" s="60">
        <v>200000</v>
      </c>
      <c r="K37" s="18" t="s">
        <v>249</v>
      </c>
      <c r="L37" s="60">
        <v>200000</v>
      </c>
      <c r="M37" s="19"/>
    </row>
    <row r="38" spans="1:13" ht="120" customHeight="1">
      <c r="A38" s="138"/>
      <c r="B38" s="55" t="s">
        <v>900</v>
      </c>
      <c r="C38" s="18" t="s">
        <v>559</v>
      </c>
      <c r="D38" s="60">
        <v>737206</v>
      </c>
      <c r="E38" s="18" t="s">
        <v>348</v>
      </c>
      <c r="F38" s="60">
        <v>737206</v>
      </c>
      <c r="G38" s="18" t="s">
        <v>349</v>
      </c>
      <c r="H38" s="60">
        <v>737206</v>
      </c>
      <c r="I38" s="18" t="s">
        <v>350</v>
      </c>
      <c r="J38" s="60">
        <v>737206</v>
      </c>
      <c r="K38" s="18" t="s">
        <v>351</v>
      </c>
      <c r="L38" s="60">
        <v>737206</v>
      </c>
      <c r="M38" s="51"/>
    </row>
    <row r="39" spans="1:13" ht="12.75">
      <c r="A39" s="173"/>
      <c r="B39" s="57" t="s">
        <v>575</v>
      </c>
      <c r="C39" s="66" t="s">
        <v>678</v>
      </c>
      <c r="D39" s="61">
        <f>SUM(D7:D38)</f>
        <v>11930258</v>
      </c>
      <c r="E39" s="66" t="s">
        <v>678</v>
      </c>
      <c r="F39" s="61">
        <f>SUM(F7:F38)</f>
        <v>11930258</v>
      </c>
      <c r="G39" s="66" t="s">
        <v>678</v>
      </c>
      <c r="H39" s="61">
        <f>SUM(H7:H38)</f>
        <v>11940258</v>
      </c>
      <c r="I39" s="66" t="s">
        <v>678</v>
      </c>
      <c r="J39" s="61">
        <f>SUM(J7:J38)</f>
        <v>11940258</v>
      </c>
      <c r="K39" s="66" t="s">
        <v>678</v>
      </c>
      <c r="L39" s="61">
        <f>SUM(L7:L38)</f>
        <v>11940258</v>
      </c>
      <c r="M39" s="19"/>
    </row>
  </sheetData>
  <mergeCells count="9">
    <mergeCell ref="A7:A39"/>
    <mergeCell ref="H2:H3"/>
    <mergeCell ref="J2:J3"/>
    <mergeCell ref="L2:L3"/>
    <mergeCell ref="A5:L5"/>
    <mergeCell ref="A2:A3"/>
    <mergeCell ref="B2:B3"/>
    <mergeCell ref="D2:D3"/>
    <mergeCell ref="F2:F3"/>
  </mergeCells>
  <printOptions/>
  <pageMargins left="0.75" right="0.75" top="1" bottom="1" header="0.4921259845" footer="0.4921259845"/>
  <pageSetup horizontalDpi="300" verticalDpi="300" orientation="landscape" pageOrder="overThenDown" scale="70" r:id="rId1"/>
  <headerFooter alignWithMargins="0">
    <oddHeader>&amp;C&amp;F
&amp;A</oddHeader>
    <oddFooter>&amp;C&amp;P of &amp;N</oddFooter>
  </headerFooter>
</worksheet>
</file>

<file path=xl/worksheets/sheet4.xml><?xml version="1.0" encoding="utf-8"?>
<worksheet xmlns="http://schemas.openxmlformats.org/spreadsheetml/2006/main" xmlns:r="http://schemas.openxmlformats.org/officeDocument/2006/relationships">
  <dimension ref="A1:K31"/>
  <sheetViews>
    <sheetView tabSelected="1" view="pageBreakPreview" zoomScaleSheetLayoutView="100" workbookViewId="0" topLeftCell="A1">
      <selection activeCell="G19" sqref="G19"/>
    </sheetView>
  </sheetViews>
  <sheetFormatPr defaultColWidth="9.140625" defaultRowHeight="12.75"/>
  <cols>
    <col min="1" max="1" width="13.8515625" style="206" customWidth="1"/>
    <col min="2" max="2" width="21.57421875" style="206" bestFit="1" customWidth="1"/>
    <col min="3" max="3" width="15.57421875" style="206" customWidth="1"/>
    <col min="4" max="4" width="11.421875" style="206" customWidth="1"/>
    <col min="5" max="5" width="11.28125" style="206" customWidth="1"/>
    <col min="6" max="7" width="12.421875" style="206" customWidth="1"/>
    <col min="8" max="8" width="10.28125" style="206" customWidth="1"/>
    <col min="9" max="9" width="14.8515625" style="206" customWidth="1"/>
    <col min="10" max="10" width="12.8515625" style="206" hidden="1" customWidth="1"/>
    <col min="11" max="11" width="12.421875" style="206" hidden="1" customWidth="1"/>
    <col min="12" max="16384" width="9.140625" style="206" customWidth="1"/>
  </cols>
  <sheetData>
    <row r="1" spans="1:11" s="188" customFormat="1" ht="21.75" customHeight="1">
      <c r="A1" s="180" t="s">
        <v>683</v>
      </c>
      <c r="B1" s="181" t="s">
        <v>684</v>
      </c>
      <c r="C1" s="182" t="s">
        <v>685</v>
      </c>
      <c r="D1" s="183" t="s">
        <v>686</v>
      </c>
      <c r="E1" s="183"/>
      <c r="F1" s="184" t="s">
        <v>907</v>
      </c>
      <c r="G1" s="185"/>
      <c r="H1" s="186" t="s">
        <v>537</v>
      </c>
      <c r="I1" s="186"/>
      <c r="J1" s="187" t="s">
        <v>254</v>
      </c>
      <c r="K1" s="187"/>
    </row>
    <row r="2" spans="1:11" s="188" customFormat="1" ht="21.75" customHeight="1">
      <c r="A2" s="180"/>
      <c r="B2" s="181"/>
      <c r="C2" s="182"/>
      <c r="D2" s="189"/>
      <c r="E2" s="190"/>
      <c r="F2" s="191" t="s">
        <v>687</v>
      </c>
      <c r="G2" s="192" t="s">
        <v>688</v>
      </c>
      <c r="H2" s="193" t="s">
        <v>687</v>
      </c>
      <c r="I2" s="194" t="s">
        <v>688</v>
      </c>
      <c r="J2" s="195" t="s">
        <v>687</v>
      </c>
      <c r="K2" s="196" t="s">
        <v>688</v>
      </c>
    </row>
    <row r="3" spans="1:11" s="188" customFormat="1" ht="21.75" customHeight="1">
      <c r="A3" s="180"/>
      <c r="B3" s="181"/>
      <c r="C3" s="180"/>
      <c r="D3" s="197" t="s">
        <v>687</v>
      </c>
      <c r="E3" s="197" t="s">
        <v>689</v>
      </c>
      <c r="F3" s="198" t="s">
        <v>690</v>
      </c>
      <c r="G3" s="198" t="s">
        <v>691</v>
      </c>
      <c r="H3" s="199" t="s">
        <v>690</v>
      </c>
      <c r="I3" s="199" t="s">
        <v>691</v>
      </c>
      <c r="J3" s="200" t="s">
        <v>690</v>
      </c>
      <c r="K3" s="200" t="s">
        <v>691</v>
      </c>
    </row>
    <row r="4" spans="1:11" s="7" customFormat="1" ht="112.5" hidden="1">
      <c r="A4" s="4"/>
      <c r="B4" s="1" t="s">
        <v>692</v>
      </c>
      <c r="C4" s="5" t="s">
        <v>693</v>
      </c>
      <c r="D4" s="6" t="s">
        <v>694</v>
      </c>
      <c r="E4" s="6" t="s">
        <v>695</v>
      </c>
      <c r="F4" s="6" t="s">
        <v>696</v>
      </c>
      <c r="G4" s="6" t="s">
        <v>697</v>
      </c>
      <c r="H4" s="201"/>
      <c r="I4" s="201"/>
      <c r="J4" s="201" t="s">
        <v>696</v>
      </c>
      <c r="K4" s="202" t="s">
        <v>697</v>
      </c>
    </row>
    <row r="5" spans="1:11" ht="15">
      <c r="A5" s="8" t="s">
        <v>698</v>
      </c>
      <c r="B5" s="203"/>
      <c r="C5" s="204">
        <f aca="true" t="shared" si="0" ref="C5:C31">D5+E5</f>
        <v>2944612.649</v>
      </c>
      <c r="D5" s="204">
        <f aca="true" t="shared" si="1" ref="D5:D31">F5+H5</f>
        <v>1600000.8</v>
      </c>
      <c r="E5" s="204">
        <f aca="true" t="shared" si="2" ref="E5:E31">G5+I5</f>
        <v>1344611.849</v>
      </c>
      <c r="F5" s="204">
        <f>SUM(F6,F13)</f>
        <v>1097167.8</v>
      </c>
      <c r="G5" s="205">
        <f>SUM(G6,G13)</f>
        <v>1159071.849</v>
      </c>
      <c r="H5" s="204">
        <f>+H6+H13</f>
        <v>502833</v>
      </c>
      <c r="I5" s="204">
        <f>+I6+I13</f>
        <v>185540</v>
      </c>
      <c r="J5" s="204">
        <f>SUM(J6,J13)</f>
        <v>0</v>
      </c>
      <c r="K5" s="204">
        <f>SUM(K6,K13)</f>
        <v>0</v>
      </c>
    </row>
    <row r="6" spans="1:11" s="208" customFormat="1" ht="12.75">
      <c r="A6" s="9" t="s">
        <v>699</v>
      </c>
      <c r="B6" s="207" t="s">
        <v>686</v>
      </c>
      <c r="C6" s="204">
        <f t="shared" si="0"/>
        <v>918086.8559999999</v>
      </c>
      <c r="D6" s="204">
        <f t="shared" si="1"/>
        <v>454458.2</v>
      </c>
      <c r="E6" s="204">
        <f t="shared" si="2"/>
        <v>463628.6559999999</v>
      </c>
      <c r="F6" s="204">
        <f>SUM(F7:F12)</f>
        <v>438867.2</v>
      </c>
      <c r="G6" s="205">
        <f>SUM(G7:G12)</f>
        <v>463628.6559999999</v>
      </c>
      <c r="H6" s="204">
        <f>+H7+H8+H9+H10+H11+H12</f>
        <v>15591</v>
      </c>
      <c r="I6" s="204">
        <f>SUM(I7:I12)</f>
        <v>0</v>
      </c>
      <c r="J6" s="204">
        <f>SUM(J7:J12)</f>
        <v>0</v>
      </c>
      <c r="K6" s="204">
        <f>SUM(K7:K12)</f>
        <v>0</v>
      </c>
    </row>
    <row r="7" spans="1:11" s="208" customFormat="1" ht="12.75">
      <c r="A7" s="179" t="s">
        <v>700</v>
      </c>
      <c r="B7" s="209" t="s">
        <v>701</v>
      </c>
      <c r="C7" s="210">
        <f t="shared" si="0"/>
        <v>135374.3784</v>
      </c>
      <c r="D7" s="210">
        <f t="shared" si="1"/>
        <v>65830.08</v>
      </c>
      <c r="E7" s="210">
        <f t="shared" si="2"/>
        <v>69544.29839999999</v>
      </c>
      <c r="F7" s="210">
        <f>0.06*1097168</f>
        <v>65830.08</v>
      </c>
      <c r="G7" s="210">
        <f>0.06*1159071.64</f>
        <v>69544.29839999999</v>
      </c>
      <c r="H7" s="210">
        <v>0</v>
      </c>
      <c r="I7" s="210"/>
      <c r="J7" s="210"/>
      <c r="K7" s="210"/>
    </row>
    <row r="8" spans="1:11" s="208" customFormat="1" ht="12.75">
      <c r="A8" s="179"/>
      <c r="B8" s="209" t="s">
        <v>702</v>
      </c>
      <c r="C8" s="210">
        <f t="shared" si="0"/>
        <v>485161.3243999999</v>
      </c>
      <c r="D8" s="210">
        <f t="shared" si="1"/>
        <v>241756.28</v>
      </c>
      <c r="E8" s="210">
        <f t="shared" si="2"/>
        <v>243405.04439999996</v>
      </c>
      <c r="F8" s="210">
        <f>0.21*1097168</f>
        <v>230405.28</v>
      </c>
      <c r="G8" s="210">
        <f>0.21*1159071.64</f>
        <v>243405.04439999996</v>
      </c>
      <c r="H8" s="210">
        <v>11351</v>
      </c>
      <c r="I8" s="210"/>
      <c r="J8" s="210"/>
      <c r="K8" s="210"/>
    </row>
    <row r="9" spans="1:11" s="208" customFormat="1" ht="12.75">
      <c r="A9" s="179"/>
      <c r="B9" s="209" t="s">
        <v>703</v>
      </c>
      <c r="C9" s="210">
        <f t="shared" si="0"/>
        <v>22562.396399999998</v>
      </c>
      <c r="D9" s="210">
        <f t="shared" si="1"/>
        <v>10971.68</v>
      </c>
      <c r="E9" s="210">
        <f t="shared" si="2"/>
        <v>11590.7164</v>
      </c>
      <c r="F9" s="210">
        <f>0.01*1097168</f>
        <v>10971.68</v>
      </c>
      <c r="G9" s="210">
        <f>0.01*1159071.64</f>
        <v>11590.7164</v>
      </c>
      <c r="H9" s="210">
        <v>0</v>
      </c>
      <c r="I9" s="210"/>
      <c r="J9" s="210"/>
      <c r="K9" s="210"/>
    </row>
    <row r="10" spans="1:11" s="208" customFormat="1" ht="12.75">
      <c r="A10" s="179"/>
      <c r="B10" s="209" t="s">
        <v>704</v>
      </c>
      <c r="C10" s="210">
        <f t="shared" si="0"/>
        <v>33843.5946</v>
      </c>
      <c r="D10" s="210">
        <f t="shared" si="1"/>
        <v>16457.52</v>
      </c>
      <c r="E10" s="210">
        <f t="shared" si="2"/>
        <v>17386.074599999996</v>
      </c>
      <c r="F10" s="210">
        <f>0.015*1097168</f>
        <v>16457.52</v>
      </c>
      <c r="G10" s="210">
        <f>0.015*1159071.64</f>
        <v>17386.074599999996</v>
      </c>
      <c r="H10" s="210">
        <v>0</v>
      </c>
      <c r="I10" s="210"/>
      <c r="J10" s="210"/>
      <c r="K10" s="210"/>
    </row>
    <row r="11" spans="1:11" s="208" customFormat="1" ht="12.75">
      <c r="A11" s="179"/>
      <c r="B11" s="209" t="s">
        <v>705</v>
      </c>
      <c r="C11" s="210">
        <f t="shared" si="0"/>
        <v>11281.198199999999</v>
      </c>
      <c r="D11" s="210">
        <f t="shared" si="1"/>
        <v>5485.84</v>
      </c>
      <c r="E11" s="210">
        <f t="shared" si="2"/>
        <v>5795.3582</v>
      </c>
      <c r="F11" s="210">
        <f>0.005*1097168</f>
        <v>5485.84</v>
      </c>
      <c r="G11" s="210">
        <f>0.005*1159071.64</f>
        <v>5795.3582</v>
      </c>
      <c r="H11" s="210">
        <v>0</v>
      </c>
      <c r="I11" s="210"/>
      <c r="J11" s="210"/>
      <c r="K11" s="210"/>
    </row>
    <row r="12" spans="1:11" s="208" customFormat="1" ht="12.75">
      <c r="A12" s="179"/>
      <c r="B12" s="209" t="s">
        <v>706</v>
      </c>
      <c r="C12" s="210">
        <f t="shared" si="0"/>
        <v>229863.96399999998</v>
      </c>
      <c r="D12" s="210">
        <f t="shared" si="1"/>
        <v>113956.8</v>
      </c>
      <c r="E12" s="210">
        <f t="shared" si="2"/>
        <v>115907.16399999999</v>
      </c>
      <c r="F12" s="210">
        <f>0.1*1097168</f>
        <v>109716.8</v>
      </c>
      <c r="G12" s="210">
        <f>0.1*1159071.64</f>
        <v>115907.16399999999</v>
      </c>
      <c r="H12" s="210">
        <v>4240</v>
      </c>
      <c r="I12" s="210"/>
      <c r="J12" s="210"/>
      <c r="K12" s="210"/>
    </row>
    <row r="13" spans="1:11" s="208" customFormat="1" ht="12.75">
      <c r="A13" s="9" t="s">
        <v>72</v>
      </c>
      <c r="B13" s="207" t="s">
        <v>686</v>
      </c>
      <c r="C13" s="204">
        <f t="shared" si="0"/>
        <v>2026525.793</v>
      </c>
      <c r="D13" s="204">
        <f t="shared" si="1"/>
        <v>1145542.6</v>
      </c>
      <c r="E13" s="204">
        <f t="shared" si="2"/>
        <v>880983.193</v>
      </c>
      <c r="F13" s="204">
        <f aca="true" t="shared" si="3" ref="F13:K13">SUM(F14:F31)</f>
        <v>658300.6</v>
      </c>
      <c r="G13" s="205">
        <f t="shared" si="3"/>
        <v>695443.193</v>
      </c>
      <c r="H13" s="204">
        <f t="shared" si="3"/>
        <v>487242</v>
      </c>
      <c r="I13" s="204">
        <f t="shared" si="3"/>
        <v>185540</v>
      </c>
      <c r="J13" s="204">
        <f t="shared" si="3"/>
        <v>0</v>
      </c>
      <c r="K13" s="204">
        <f t="shared" si="3"/>
        <v>0</v>
      </c>
    </row>
    <row r="14" spans="1:11" ht="12.75">
      <c r="A14" s="211" t="s">
        <v>73</v>
      </c>
      <c r="B14" s="209" t="s">
        <v>701</v>
      </c>
      <c r="C14" s="210">
        <f t="shared" si="0"/>
        <v>67094.7928</v>
      </c>
      <c r="D14" s="210">
        <f t="shared" si="1"/>
        <v>28163.36</v>
      </c>
      <c r="E14" s="210">
        <f t="shared" si="2"/>
        <v>38931.432799999995</v>
      </c>
      <c r="F14" s="212">
        <f>0.02*1097168</f>
        <v>21943.36</v>
      </c>
      <c r="G14" s="212">
        <f>0.02*1159071.64</f>
        <v>23181.4328</v>
      </c>
      <c r="H14" s="210">
        <v>6220</v>
      </c>
      <c r="I14" s="210">
        <v>15750</v>
      </c>
      <c r="J14" s="213"/>
      <c r="K14" s="213"/>
    </row>
    <row r="15" spans="1:11" ht="12.75">
      <c r="A15" s="211"/>
      <c r="B15" s="209" t="s">
        <v>702</v>
      </c>
      <c r="C15" s="210">
        <f t="shared" si="0"/>
        <v>113942.58559999999</v>
      </c>
      <c r="D15" s="210">
        <f t="shared" si="1"/>
        <v>67579.72</v>
      </c>
      <c r="E15" s="210">
        <f t="shared" si="2"/>
        <v>46362.8656</v>
      </c>
      <c r="F15" s="212">
        <f>0.04*1097168</f>
        <v>43886.72</v>
      </c>
      <c r="G15" s="212">
        <f>0.04*1159071.64</f>
        <v>46362.8656</v>
      </c>
      <c r="H15" s="210">
        <v>23693</v>
      </c>
      <c r="I15" s="210">
        <v>0</v>
      </c>
      <c r="J15" s="213"/>
      <c r="K15" s="213"/>
    </row>
    <row r="16" spans="1:11" ht="12.75">
      <c r="A16" s="211"/>
      <c r="B16" s="209" t="s">
        <v>703</v>
      </c>
      <c r="C16" s="210">
        <f t="shared" si="0"/>
        <v>48172.1982</v>
      </c>
      <c r="D16" s="210">
        <f t="shared" si="1"/>
        <v>35276.84</v>
      </c>
      <c r="E16" s="210">
        <f t="shared" si="2"/>
        <v>12895.358199999999</v>
      </c>
      <c r="F16" s="212">
        <f>0.005*1097168</f>
        <v>5485.84</v>
      </c>
      <c r="G16" s="212">
        <f>0.005*1159071.64</f>
        <v>5795.3582</v>
      </c>
      <c r="H16" s="210">
        <v>29791</v>
      </c>
      <c r="I16" s="210">
        <v>7100</v>
      </c>
      <c r="J16" s="213"/>
      <c r="K16" s="213"/>
    </row>
    <row r="17" spans="1:11" ht="12.75">
      <c r="A17" s="211"/>
      <c r="B17" s="209" t="s">
        <v>704</v>
      </c>
      <c r="C17" s="210">
        <f t="shared" si="0"/>
        <v>112811.98199999999</v>
      </c>
      <c r="D17" s="210">
        <f t="shared" si="1"/>
        <v>54858.4</v>
      </c>
      <c r="E17" s="210">
        <f t="shared" si="2"/>
        <v>57953.581999999995</v>
      </c>
      <c r="F17" s="212">
        <f>0.05*1097168</f>
        <v>54858.4</v>
      </c>
      <c r="G17" s="212">
        <f>0.05*1159071.64</f>
        <v>57953.581999999995</v>
      </c>
      <c r="H17" s="210">
        <v>0</v>
      </c>
      <c r="I17" s="210">
        <v>0</v>
      </c>
      <c r="J17" s="213"/>
      <c r="K17" s="213"/>
    </row>
    <row r="18" spans="1:11" ht="12.75">
      <c r="A18" s="211"/>
      <c r="B18" s="209" t="s">
        <v>705</v>
      </c>
      <c r="C18" s="210">
        <f t="shared" si="0"/>
        <v>17278</v>
      </c>
      <c r="D18" s="210">
        <f t="shared" si="1"/>
        <v>13778</v>
      </c>
      <c r="E18" s="210">
        <f t="shared" si="2"/>
        <v>3500</v>
      </c>
      <c r="F18" s="212">
        <v>0</v>
      </c>
      <c r="G18" s="212">
        <v>0</v>
      </c>
      <c r="H18" s="210">
        <v>13778</v>
      </c>
      <c r="I18" s="210">
        <v>3500</v>
      </c>
      <c r="J18" s="213"/>
      <c r="K18" s="213"/>
    </row>
    <row r="19" spans="1:11" ht="12.75">
      <c r="A19" s="211"/>
      <c r="B19" s="209" t="s">
        <v>706</v>
      </c>
      <c r="C19" s="210">
        <f t="shared" si="0"/>
        <v>274718.5856</v>
      </c>
      <c r="D19" s="210">
        <f t="shared" si="1"/>
        <v>155018.72</v>
      </c>
      <c r="E19" s="210">
        <f t="shared" si="2"/>
        <v>119699.86559999999</v>
      </c>
      <c r="F19" s="212">
        <f>0.04*1097168+27429</f>
        <v>71315.72</v>
      </c>
      <c r="G19" s="212">
        <f>0.04*1159071.64+28977</f>
        <v>75339.86559999999</v>
      </c>
      <c r="H19" s="210">
        <v>83703</v>
      </c>
      <c r="I19" s="210">
        <v>44360</v>
      </c>
      <c r="J19" s="213"/>
      <c r="K19" s="213"/>
    </row>
    <row r="20" spans="1:11" s="208" customFormat="1" ht="12.75">
      <c r="A20" s="214" t="s">
        <v>576</v>
      </c>
      <c r="B20" s="209" t="s">
        <v>701</v>
      </c>
      <c r="C20" s="210">
        <f t="shared" si="0"/>
        <v>112766.1892</v>
      </c>
      <c r="D20" s="210">
        <f t="shared" si="1"/>
        <v>65834.04000000001</v>
      </c>
      <c r="E20" s="210">
        <f t="shared" si="2"/>
        <v>46932.14919999999</v>
      </c>
      <c r="F20" s="210">
        <f>0.03*1097168</f>
        <v>32915.04</v>
      </c>
      <c r="G20" s="210">
        <f>0.03*1159071.64</f>
        <v>34772.14919999999</v>
      </c>
      <c r="H20" s="210">
        <v>32919</v>
      </c>
      <c r="I20" s="210">
        <v>12160</v>
      </c>
      <c r="J20" s="210"/>
      <c r="K20" s="210"/>
    </row>
    <row r="21" spans="1:11" s="208" customFormat="1" ht="12.75">
      <c r="A21" s="214"/>
      <c r="B21" s="209" t="s">
        <v>702</v>
      </c>
      <c r="C21" s="210">
        <f t="shared" si="0"/>
        <v>147757.982</v>
      </c>
      <c r="D21" s="210">
        <f t="shared" si="1"/>
        <v>84604.4</v>
      </c>
      <c r="E21" s="210">
        <f t="shared" si="2"/>
        <v>63153.581999999995</v>
      </c>
      <c r="F21" s="210">
        <f>0.05*1097168</f>
        <v>54858.4</v>
      </c>
      <c r="G21" s="210">
        <f>0.05*1159071.64</f>
        <v>57953.581999999995</v>
      </c>
      <c r="H21" s="210">
        <v>29746</v>
      </c>
      <c r="I21" s="210">
        <v>5200</v>
      </c>
      <c r="J21" s="210"/>
      <c r="K21" s="210"/>
    </row>
    <row r="22" spans="1:11" s="208" customFormat="1" ht="12.75">
      <c r="A22" s="214"/>
      <c r="B22" s="209" t="s">
        <v>703</v>
      </c>
      <c r="C22" s="210">
        <f t="shared" si="0"/>
        <v>27071.1982</v>
      </c>
      <c r="D22" s="210">
        <f t="shared" si="1"/>
        <v>21275.84</v>
      </c>
      <c r="E22" s="210">
        <f t="shared" si="2"/>
        <v>5795.3582</v>
      </c>
      <c r="F22" s="212">
        <f>0.005*1097168</f>
        <v>5485.84</v>
      </c>
      <c r="G22" s="212">
        <f>0.005*1159071.64</f>
        <v>5795.3582</v>
      </c>
      <c r="H22" s="210">
        <v>15790</v>
      </c>
      <c r="I22" s="210">
        <v>0</v>
      </c>
      <c r="J22" s="212"/>
      <c r="K22" s="210"/>
    </row>
    <row r="23" spans="1:11" s="208" customFormat="1" ht="12.75">
      <c r="A23" s="214"/>
      <c r="B23" s="209" t="s">
        <v>704</v>
      </c>
      <c r="C23" s="210">
        <f t="shared" si="0"/>
        <v>85283.1892</v>
      </c>
      <c r="D23" s="210">
        <f t="shared" si="1"/>
        <v>48111.04</v>
      </c>
      <c r="E23" s="210">
        <f t="shared" si="2"/>
        <v>37172.14919999999</v>
      </c>
      <c r="F23" s="212">
        <f>0.03*1097168</f>
        <v>32915.04</v>
      </c>
      <c r="G23" s="212">
        <f>0.03*1159071.64</f>
        <v>34772.14919999999</v>
      </c>
      <c r="H23" s="210">
        <v>15196</v>
      </c>
      <c r="I23" s="210">
        <v>2400</v>
      </c>
      <c r="J23" s="212"/>
      <c r="K23" s="210"/>
    </row>
    <row r="24" spans="1:11" ht="12.75">
      <c r="A24" s="214"/>
      <c r="B24" s="209" t="s">
        <v>705</v>
      </c>
      <c r="C24" s="210">
        <f t="shared" si="0"/>
        <v>54981.1982</v>
      </c>
      <c r="D24" s="210">
        <f t="shared" si="1"/>
        <v>42895.84</v>
      </c>
      <c r="E24" s="210">
        <f t="shared" si="2"/>
        <v>12085.358199999999</v>
      </c>
      <c r="F24" s="212">
        <f>0.005*1097168</f>
        <v>5485.84</v>
      </c>
      <c r="G24" s="212">
        <f>0.005*1159071.64</f>
        <v>5795.3582</v>
      </c>
      <c r="H24" s="210">
        <v>37410</v>
      </c>
      <c r="I24" s="210">
        <v>6290</v>
      </c>
      <c r="J24" s="210"/>
      <c r="K24" s="212"/>
    </row>
    <row r="25" spans="1:11" ht="12.75">
      <c r="A25" s="214"/>
      <c r="B25" s="209" t="s">
        <v>706</v>
      </c>
      <c r="C25" s="210">
        <f t="shared" si="0"/>
        <v>175429.5856</v>
      </c>
      <c r="D25" s="210">
        <f t="shared" si="1"/>
        <v>83146.72</v>
      </c>
      <c r="E25" s="210">
        <f t="shared" si="2"/>
        <v>92282.86559999999</v>
      </c>
      <c r="F25" s="212">
        <f>0.04*1097168</f>
        <v>43886.72</v>
      </c>
      <c r="G25" s="212">
        <f>0.04*1159071.64</f>
        <v>46362.8656</v>
      </c>
      <c r="H25" s="210">
        <v>39260</v>
      </c>
      <c r="I25" s="210">
        <v>45920</v>
      </c>
      <c r="J25" s="212"/>
      <c r="K25" s="212"/>
    </row>
    <row r="26" spans="1:11" ht="12.75">
      <c r="A26" s="215" t="s">
        <v>74</v>
      </c>
      <c r="B26" s="209" t="s">
        <v>701</v>
      </c>
      <c r="C26" s="210">
        <f t="shared" si="0"/>
        <v>250936.56759999998</v>
      </c>
      <c r="D26" s="210">
        <f t="shared" si="1"/>
        <v>122060.12</v>
      </c>
      <c r="E26" s="210">
        <f t="shared" si="2"/>
        <v>128876.44759999998</v>
      </c>
      <c r="F26" s="212">
        <f>0.09*1097168</f>
        <v>98745.12</v>
      </c>
      <c r="G26" s="212">
        <f>0.09*1159071.64</f>
        <v>104316.44759999998</v>
      </c>
      <c r="H26" s="210">
        <v>23315</v>
      </c>
      <c r="I26" s="210">
        <v>24560</v>
      </c>
      <c r="J26" s="213"/>
      <c r="K26" s="213"/>
    </row>
    <row r="27" spans="1:11" ht="12.75">
      <c r="A27" s="215"/>
      <c r="B27" s="209" t="s">
        <v>702</v>
      </c>
      <c r="C27" s="210">
        <f t="shared" si="0"/>
        <v>197755.17119999998</v>
      </c>
      <c r="D27" s="210">
        <f t="shared" si="1"/>
        <v>103829.44</v>
      </c>
      <c r="E27" s="210">
        <f t="shared" si="2"/>
        <v>93925.7312</v>
      </c>
      <c r="F27" s="212">
        <f>0.08*1097168</f>
        <v>87773.44</v>
      </c>
      <c r="G27" s="212">
        <f>0.08*1159071.64</f>
        <v>92725.7312</v>
      </c>
      <c r="H27" s="210">
        <v>16056</v>
      </c>
      <c r="I27" s="210">
        <v>1200</v>
      </c>
      <c r="J27" s="213"/>
      <c r="K27" s="213"/>
    </row>
    <row r="28" spans="1:11" ht="12.75">
      <c r="A28" s="215"/>
      <c r="B28" s="209" t="s">
        <v>703</v>
      </c>
      <c r="C28" s="210">
        <f t="shared" si="0"/>
        <v>45161.1982</v>
      </c>
      <c r="D28" s="210">
        <f t="shared" si="1"/>
        <v>35865.84</v>
      </c>
      <c r="E28" s="210">
        <f t="shared" si="2"/>
        <v>9295.358199999999</v>
      </c>
      <c r="F28" s="212">
        <f>0.005*1097168</f>
        <v>5485.84</v>
      </c>
      <c r="G28" s="212">
        <f>0.005*1159071.64</f>
        <v>5795.3582</v>
      </c>
      <c r="H28" s="210">
        <v>30380</v>
      </c>
      <c r="I28" s="210">
        <v>3500</v>
      </c>
      <c r="J28" s="213"/>
      <c r="K28" s="213"/>
    </row>
    <row r="29" spans="1:11" ht="12.75">
      <c r="A29" s="215"/>
      <c r="B29" s="209" t="s">
        <v>704</v>
      </c>
      <c r="C29" s="210">
        <f t="shared" si="0"/>
        <v>78547.1892</v>
      </c>
      <c r="D29" s="210">
        <f t="shared" si="1"/>
        <v>43275.04</v>
      </c>
      <c r="E29" s="210">
        <f t="shared" si="2"/>
        <v>35272.14919999999</v>
      </c>
      <c r="F29" s="212">
        <f>0.03*1097168</f>
        <v>32915.04</v>
      </c>
      <c r="G29" s="212">
        <f>0.03*1159071.64</f>
        <v>34772.14919999999</v>
      </c>
      <c r="H29" s="210">
        <v>10360</v>
      </c>
      <c r="I29" s="210">
        <v>500</v>
      </c>
      <c r="J29" s="212"/>
      <c r="K29" s="212"/>
    </row>
    <row r="30" spans="1:11" ht="12.75">
      <c r="A30" s="215"/>
      <c r="B30" s="209" t="s">
        <v>705</v>
      </c>
      <c r="C30" s="210">
        <f t="shared" si="0"/>
        <v>28961.1982</v>
      </c>
      <c r="D30" s="210">
        <f t="shared" si="1"/>
        <v>18665.84</v>
      </c>
      <c r="E30" s="210">
        <f t="shared" si="2"/>
        <v>10295.358199999999</v>
      </c>
      <c r="F30" s="212">
        <f>0.005*1097168</f>
        <v>5485.84</v>
      </c>
      <c r="G30" s="212">
        <f>0.005*1159071.64</f>
        <v>5795.3582</v>
      </c>
      <c r="H30" s="216">
        <v>13180</v>
      </c>
      <c r="I30" s="216">
        <v>4500</v>
      </c>
      <c r="J30" s="217"/>
      <c r="K30" s="217"/>
    </row>
    <row r="31" spans="1:11" ht="13.5" thickBot="1">
      <c r="A31" s="218"/>
      <c r="B31" s="209" t="s">
        <v>706</v>
      </c>
      <c r="C31" s="210">
        <f t="shared" si="0"/>
        <v>187856.982</v>
      </c>
      <c r="D31" s="210">
        <f t="shared" si="1"/>
        <v>121303.4</v>
      </c>
      <c r="E31" s="210">
        <f t="shared" si="2"/>
        <v>66553.582</v>
      </c>
      <c r="F31" s="212">
        <f>0.05*1097168</f>
        <v>54858.4</v>
      </c>
      <c r="G31" s="212">
        <f>0.05*1159071.64</f>
        <v>57953.581999999995</v>
      </c>
      <c r="H31" s="210">
        <v>66445</v>
      </c>
      <c r="I31" s="210">
        <v>8600</v>
      </c>
      <c r="J31" s="212"/>
      <c r="K31" s="212"/>
    </row>
  </sheetData>
  <mergeCells count="11">
    <mergeCell ref="B1:B3"/>
    <mergeCell ref="C1:C3"/>
    <mergeCell ref="A26:A31"/>
    <mergeCell ref="A1:A3"/>
    <mergeCell ref="A14:A19"/>
    <mergeCell ref="A20:A25"/>
    <mergeCell ref="A7:A12"/>
    <mergeCell ref="F1:G1"/>
    <mergeCell ref="D1:E1"/>
    <mergeCell ref="J1:K1"/>
    <mergeCell ref="H1:I1"/>
  </mergeCells>
  <printOptions horizontalCentered="1"/>
  <pageMargins left="0" right="0" top="0.5" bottom="0.5" header="0.25" footer="0.25"/>
  <pageSetup horizontalDpi="600" verticalDpi="600" orientation="landscape" pageOrder="overThenDown" scale="78" r:id="rId1"/>
  <headerFooter alignWithMargins="0">
    <oddHeader>&amp;C&amp;F</oddHeader>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USAID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jdoremus</dc:creator>
  <cp:keywords/>
  <dc:description/>
  <cp:lastModifiedBy>Dr. Ir. Allard Blom</cp:lastModifiedBy>
  <cp:lastPrinted>2006-06-29T20:38:44Z</cp:lastPrinted>
  <dcterms:created xsi:type="dcterms:W3CDTF">2006-04-17T11:18:36Z</dcterms:created>
  <dcterms:modified xsi:type="dcterms:W3CDTF">2006-06-29T20:52:57Z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761558906</vt:i4>
  </property>
  <property fmtid="{D5CDD505-2E9C-101B-9397-08002B2CF9AE}" pid="4" name="_EmailSubject">
    <vt:lpwstr>TRIDOM</vt:lpwstr>
  </property>
  <property fmtid="{D5CDD505-2E9C-101B-9397-08002B2CF9AE}" pid="5" name="_AuthorEmail">
    <vt:lpwstr>Allard.Blom@WWFUS.ORG</vt:lpwstr>
  </property>
  <property fmtid="{D5CDD505-2E9C-101B-9397-08002B2CF9AE}" pid="6" name="_AuthorEmailDisplayName">
    <vt:lpwstr>Blom, Allard</vt:lpwstr>
  </property>
</Properties>
</file>